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eu so 96" sheetId="6" r:id="rId1"/>
    <sheet name="BIeu so 97" sheetId="2" r:id="rId2"/>
    <sheet name="Bieu so 98" sheetId="3" r:id="rId3"/>
    <sheet name="Bieu so 99" sheetId="4" r:id="rId4"/>
    <sheet name="Sheet1" sheetId="5" r:id="rId5"/>
  </sheets>
  <definedNames>
    <definedName name="_xlnm.Print_Titles" localSheetId="1">'BIeu so 97'!$8:$10</definedName>
    <definedName name="_xlnm.Print_Titles" localSheetId="2">'Bieu so 98'!$9:$11</definedName>
    <definedName name="_xlnm.Print_Titles" localSheetId="3">'Bieu so 99'!$8:$8</definedName>
  </definedNames>
  <calcPr calcId="144525"/>
</workbook>
</file>

<file path=xl/calcChain.xml><?xml version="1.0" encoding="utf-8"?>
<calcChain xmlns="http://schemas.openxmlformats.org/spreadsheetml/2006/main">
  <c r="D31" i="6" l="1"/>
  <c r="D39" i="4"/>
  <c r="C39" i="4" l="1"/>
  <c r="D27" i="4"/>
  <c r="C27" i="4"/>
  <c r="E43" i="4"/>
  <c r="E42" i="4"/>
  <c r="G36" i="3"/>
  <c r="H39" i="3"/>
  <c r="G39" i="3"/>
  <c r="G23" i="3"/>
  <c r="F23" i="3"/>
  <c r="G15" i="3"/>
  <c r="H23" i="3"/>
  <c r="H15" i="3"/>
  <c r="G16" i="3"/>
  <c r="H16" i="3"/>
  <c r="H14" i="3" l="1"/>
  <c r="F18" i="3"/>
  <c r="F17" i="3"/>
  <c r="C26" i="3"/>
  <c r="D29" i="3"/>
  <c r="D27" i="3"/>
  <c r="E27" i="3"/>
  <c r="G27" i="3"/>
  <c r="H27" i="3"/>
  <c r="J42" i="3"/>
  <c r="C42" i="3"/>
  <c r="J41" i="3"/>
  <c r="F13" i="2"/>
  <c r="F41" i="2"/>
  <c r="E41" i="2"/>
  <c r="E13" i="2" s="1"/>
  <c r="D36" i="2"/>
  <c r="D32" i="2"/>
  <c r="D29" i="2"/>
  <c r="F42" i="2"/>
  <c r="F36" i="2"/>
  <c r="F32" i="2"/>
  <c r="F29" i="2"/>
  <c r="F31" i="2"/>
  <c r="F23" i="2"/>
  <c r="F21" i="3" l="1"/>
  <c r="F26" i="3"/>
  <c r="F16" i="3"/>
  <c r="F19" i="3"/>
  <c r="F20" i="3"/>
  <c r="F22" i="3"/>
  <c r="F15" i="3"/>
  <c r="I15" i="3" s="1"/>
  <c r="F24" i="3"/>
  <c r="F25" i="3"/>
  <c r="F14" i="3" l="1"/>
  <c r="D14" i="4"/>
  <c r="G14" i="3" l="1"/>
  <c r="C40" i="3"/>
  <c r="F62" i="3" l="1"/>
  <c r="F61" i="3"/>
  <c r="F43" i="3"/>
  <c r="F40" i="3"/>
  <c r="F38" i="3"/>
  <c r="F37" i="3"/>
  <c r="F36" i="3"/>
  <c r="F35" i="3"/>
  <c r="F34" i="3"/>
  <c r="F33" i="3"/>
  <c r="F32" i="3"/>
  <c r="F29" i="3"/>
  <c r="F39" i="3"/>
  <c r="F27" i="3" l="1"/>
  <c r="D22" i="6"/>
  <c r="D21" i="6" s="1"/>
  <c r="C11" i="6"/>
  <c r="G57" i="3" l="1"/>
  <c r="G50" i="3" l="1"/>
  <c r="C41" i="3"/>
  <c r="E24" i="6"/>
  <c r="D27" i="6"/>
  <c r="C27" i="6"/>
  <c r="E25" i="6"/>
  <c r="E23" i="6"/>
  <c r="C22" i="6"/>
  <c r="C21" i="6" s="1"/>
  <c r="E16" i="6"/>
  <c r="E15" i="6"/>
  <c r="D14" i="6"/>
  <c r="C14" i="6"/>
  <c r="E13" i="6"/>
  <c r="E22" i="6" l="1"/>
  <c r="E14" i="6"/>
  <c r="E21" i="6"/>
  <c r="C10" i="6"/>
  <c r="E10" i="4" l="1"/>
  <c r="E26" i="4"/>
  <c r="E29" i="4"/>
  <c r="E34" i="4"/>
  <c r="E35" i="4"/>
  <c r="E36" i="4"/>
  <c r="E37" i="4"/>
  <c r="E38" i="4"/>
  <c r="E39" i="4"/>
  <c r="E40" i="4"/>
  <c r="E44" i="4"/>
  <c r="D13" i="4"/>
  <c r="D11" i="4" s="1"/>
  <c r="C14" i="4"/>
  <c r="C13" i="4" s="1"/>
  <c r="C11" i="4" s="1"/>
  <c r="K24" i="3"/>
  <c r="K32" i="3"/>
  <c r="K34" i="3"/>
  <c r="K36" i="3"/>
  <c r="K37" i="3"/>
  <c r="K38" i="3"/>
  <c r="K39" i="3"/>
  <c r="K40" i="3"/>
  <c r="K43" i="3"/>
  <c r="J24" i="3"/>
  <c r="J29" i="3"/>
  <c r="J32" i="3"/>
  <c r="J34" i="3"/>
  <c r="J35" i="3"/>
  <c r="J36" i="3"/>
  <c r="J37" i="3"/>
  <c r="J38" i="3"/>
  <c r="J39" i="3"/>
  <c r="J40" i="3"/>
  <c r="J43" i="3"/>
  <c r="G47" i="3"/>
  <c r="G46" i="3" s="1"/>
  <c r="H47" i="3"/>
  <c r="H50" i="3"/>
  <c r="H57" i="3"/>
  <c r="F47" i="3"/>
  <c r="F44" i="3"/>
  <c r="F31" i="3"/>
  <c r="C43" i="3"/>
  <c r="C44" i="3"/>
  <c r="I40" i="3"/>
  <c r="C38" i="3"/>
  <c r="C37" i="3"/>
  <c r="I37" i="3" s="1"/>
  <c r="C36" i="3"/>
  <c r="C35" i="3"/>
  <c r="I35" i="3" s="1"/>
  <c r="C34" i="3"/>
  <c r="C33" i="3"/>
  <c r="C32" i="3"/>
  <c r="C31" i="3"/>
  <c r="C30" i="3"/>
  <c r="C24" i="3"/>
  <c r="C15" i="3" s="1"/>
  <c r="C14" i="3" s="1"/>
  <c r="E15" i="3"/>
  <c r="D15" i="3"/>
  <c r="J15" i="3" s="1"/>
  <c r="C29" i="3"/>
  <c r="C27" i="3" s="1"/>
  <c r="I43" i="3" l="1"/>
  <c r="I36" i="3"/>
  <c r="I34" i="3"/>
  <c r="I32" i="3"/>
  <c r="C9" i="4"/>
  <c r="E27" i="4"/>
  <c r="E13" i="4"/>
  <c r="H46" i="3"/>
  <c r="F50" i="3"/>
  <c r="F46" i="3" s="1"/>
  <c r="F57" i="3"/>
  <c r="I29" i="3"/>
  <c r="K27" i="3"/>
  <c r="K15" i="3"/>
  <c r="I38" i="3"/>
  <c r="I24" i="3"/>
  <c r="D9" i="4"/>
  <c r="J27" i="3"/>
  <c r="C39" i="3"/>
  <c r="E9" i="4" l="1"/>
  <c r="I27" i="3"/>
  <c r="I39" i="3"/>
  <c r="E11" i="4"/>
  <c r="D45" i="3"/>
  <c r="E45" i="3"/>
  <c r="F45" i="3"/>
  <c r="D14" i="3"/>
  <c r="D13" i="3" s="1"/>
  <c r="E14" i="3"/>
  <c r="E13" i="3" s="1"/>
  <c r="G13" i="3"/>
  <c r="G12" i="3" s="1"/>
  <c r="H13" i="3"/>
  <c r="C45" i="3"/>
  <c r="H32" i="2"/>
  <c r="H34" i="2"/>
  <c r="H35" i="2"/>
  <c r="H40" i="2"/>
  <c r="H42" i="2"/>
  <c r="G23" i="2"/>
  <c r="G29" i="2"/>
  <c r="G31" i="2"/>
  <c r="G32" i="2"/>
  <c r="G34" i="2"/>
  <c r="G35" i="2"/>
  <c r="G36" i="2"/>
  <c r="G40" i="2"/>
  <c r="G41" i="2"/>
  <c r="G42" i="2"/>
  <c r="H41" i="2"/>
  <c r="H36" i="2"/>
  <c r="H31" i="2"/>
  <c r="H29" i="2"/>
  <c r="H23" i="2"/>
  <c r="D13" i="2"/>
  <c r="D12" i="2" s="1"/>
  <c r="D11" i="2" s="1"/>
  <c r="E12" i="2"/>
  <c r="E11" i="2" s="1"/>
  <c r="F12" i="2"/>
  <c r="F11" i="2" s="1"/>
  <c r="C13" i="2"/>
  <c r="C12" i="2" s="1"/>
  <c r="H12" i="3" l="1"/>
  <c r="K13" i="3"/>
  <c r="K14" i="3"/>
  <c r="F13" i="3"/>
  <c r="F12" i="3" s="1"/>
  <c r="I14" i="3"/>
  <c r="J14" i="3"/>
  <c r="G12" i="2"/>
  <c r="H12" i="2"/>
  <c r="G13" i="2"/>
  <c r="C11" i="2"/>
  <c r="G11" i="2" s="1"/>
  <c r="H13" i="2"/>
  <c r="H11" i="2"/>
  <c r="E12" i="3"/>
  <c r="K12" i="3" s="1"/>
  <c r="C13" i="3"/>
  <c r="C12" i="3" l="1"/>
  <c r="I13" i="3"/>
  <c r="D12" i="3"/>
  <c r="J12" i="3" s="1"/>
  <c r="J13" i="3"/>
  <c r="D11" i="6"/>
  <c r="D10" i="6" s="1"/>
  <c r="E10" i="6" s="1"/>
  <c r="E12" i="6"/>
  <c r="I12" i="3" l="1"/>
  <c r="E11" i="6"/>
</calcChain>
</file>

<file path=xl/sharedStrings.xml><?xml version="1.0" encoding="utf-8"?>
<sst xmlns="http://schemas.openxmlformats.org/spreadsheetml/2006/main" count="281" uniqueCount="161">
  <si>
    <t>UBND HUYỆN SƠN ĐỘNG</t>
  </si>
  <si>
    <t>(Quyết toán đã được Hội đồng nhân dân phê chuẩn)</t>
  </si>
  <si>
    <t>STT</t>
  </si>
  <si>
    <t>Nội dung</t>
  </si>
  <si>
    <t>Dự toán</t>
  </si>
  <si>
    <t>Quyết toán</t>
  </si>
  <si>
    <t>So sánh
(%)</t>
  </si>
  <si>
    <t>A</t>
  </si>
  <si>
    <t>B</t>
  </si>
  <si>
    <t>TỔNG NGUỒN THU NGÂN SÁCH HUYỆN</t>
  </si>
  <si>
    <t>Thu ngân sách huyện hưởng 100%</t>
  </si>
  <si>
    <t>Thu ngân sách huyện được hưởng theo phân cấp</t>
  </si>
  <si>
    <t>Thu ngân sách huyện hưởng từ các khoản thu phân chia</t>
  </si>
  <si>
    <t>Thu bổ sung từ ngân sách cấp tỉnh</t>
  </si>
  <si>
    <t>Thu bổ sung cân đối</t>
  </si>
  <si>
    <t>Thu bổ sung có mục tiêu</t>
  </si>
  <si>
    <t>Thu kết dư</t>
  </si>
  <si>
    <t>Thu chuyển nguồn năm trước chuyển sang</t>
  </si>
  <si>
    <t>TỔNG CHI NGÂN SÁCH HUYỆN</t>
  </si>
  <si>
    <t>Chi cân đối ngân sách huyện</t>
  </si>
  <si>
    <t>Chi đầu tư phát triển</t>
  </si>
  <si>
    <t>Chi thường xuyên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</si>
  <si>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</si>
  <si>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</si>
  <si>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</si>
  <si>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</si>
  <si>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</si>
  <si>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</si>
  <si>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-</t>
  </si>
  <si>
    <t>I</t>
  </si>
  <si>
    <t>II</t>
  </si>
  <si>
    <t>III</t>
  </si>
  <si>
    <t>Biểu số 96/CK-NSNN</t>
  </si>
  <si>
    <t>3=2/1</t>
  </si>
  <si>
    <t>Tổng thu NSNN</t>
  </si>
  <si>
    <t>Thu NS huyện</t>
  </si>
  <si>
    <t>So sánh (%)</t>
  </si>
  <si>
    <t>Biểu số 97/CK-NSNN</t>
  </si>
  <si>
    <t>5=3/1</t>
  </si>
  <si>
    <t>6=4/2</t>
  </si>
  <si>
    <t>TỔNG NGUỒN THU NSNN</t>
  </si>
  <si>
    <t>TỔNG THU CÂN ĐỐI NSNN</t>
  </si>
  <si>
    <t>Thu nội địa</t>
  </si>
  <si>
    <t>Thu từ khu vực DNNN do Trung ương quản lý</t>
  </si>
  <si>
    <t>(Chi tiết theo sắc thuế)</t>
  </si>
  <si>
    <t>Thu từ khu vực DNNN do địa phương quản lý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</si>
  <si>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</si>
  <si>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</si>
  <si>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</si>
  <si>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</si>
  <si>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</si>
  <si>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</si>
  <si>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Thuế sử dụng đất phi nông nghiệp</t>
  </si>
  <si>
    <t>Thuế sử dụng đất nông nghiệp</t>
  </si>
  <si>
    <t>Tiền cho thuê đất, thuê mặt nước</t>
  </si>
  <si>
    <t>Thu tiền sử dụng đất</t>
  </si>
  <si>
    <t>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</si>
  <si>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</si>
  <si>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</si>
  <si>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</si>
  <si>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ích, hoa lợi công sản khác</t>
  </si>
  <si>
    <t>Thu viện trợ</t>
  </si>
  <si>
    <t>THU KẾT DƯ NĂM TRƯỚC</t>
  </si>
  <si>
    <t>THU CHUYỂN NGUỒN TỪ NĂM TRƯỚC CHUYỂN SANG</t>
  </si>
  <si>
    <t>C</t>
  </si>
  <si>
    <t>QUYẾT TOÁN CHI NGÂN SÁCH HUYỆN, CHI NGÂN SÁCH CẤP HUYỆN</t>
  </si>
  <si>
    <t>Bao gồm</t>
  </si>
  <si>
    <t>Ngân sách xã</t>
  </si>
  <si>
    <t>Ngân sách
cấp huyện</t>
  </si>
  <si>
    <t>Ngân sách huyện</t>
  </si>
  <si>
    <t>4=5+6</t>
  </si>
  <si>
    <t>7=4/1</t>
  </si>
  <si>
    <t>8=5/2</t>
  </si>
  <si>
    <t>9=6/3</t>
  </si>
  <si>
    <t>CHI CÂN ĐỐI NGÂN SÁCH HUYỆN</t>
  </si>
  <si>
    <t>Chi đầu tư cho các dự án</t>
  </si>
  <si>
    <t>Trong đó chia theo lĩnh vực:</t>
  </si>
  <si>
    <t>Chi giáo dục - đào tạo và dạy nghề</t>
  </si>
  <si>
    <t>Chi khoa học và công nghệ</t>
  </si>
  <si>
    <t>Trong đó chia theo nguồn vốn:</t>
  </si>
  <si>
    <t>Chi đầu từ nguồn thu tiền sử dụng đất</t>
  </si>
  <si>
    <t>Chi đầu tư từ nguồn thu xổ số kiến thiết</t>
  </si>
  <si>
    <t>Chi đầu tư phát triên khác</t>
  </si>
  <si>
    <t>Trong đó:</t>
  </si>
  <si>
    <t>CHI CHUYỂN NGUỒN SANG NĂM SAU</t>
  </si>
  <si>
    <t>IV</t>
  </si>
  <si>
    <t>Đơn vị: đồng</t>
  </si>
  <si>
    <t>D</t>
  </si>
  <si>
    <t>THU HỒI CÁC KHOẢN CHI NĂM TRƯỚC</t>
  </si>
  <si>
    <t>Biểu số 98/CK-NSNN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</si>
  <si>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</si>
  <si>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</si>
  <si>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</si>
  <si>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</si>
  <si>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</si>
  <si>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</si>
  <si>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</si>
  <si>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</si>
  <si>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An ninh - quốc phòng</t>
  </si>
  <si>
    <t>Chi khác ngân sách</t>
  </si>
  <si>
    <t>CTMTQG xây dựng nông thôn mới vốn đầu tư PT</t>
  </si>
  <si>
    <t>Chi đầu tư CSHT cho các thôn, bản ĐBKK</t>
  </si>
  <si>
    <t>Dự án 1: Chương trình 30a</t>
  </si>
  <si>
    <t>Dự án 5: Nâng cao năng lực, giám sát, đánh giá thực hiện CT</t>
  </si>
  <si>
    <t>Chương trình 135</t>
  </si>
  <si>
    <t>CTMTQG xây dựng nông thôn mới vốn sự nghiệp</t>
  </si>
  <si>
    <t>CTMTQG xây dựng nông thôn mới</t>
  </si>
  <si>
    <t>Kinh phí miễn thu thủy lợi phí</t>
  </si>
  <si>
    <t>CHI HOÀN TRẢ NGÂN SÁCH CẤP TRÊN</t>
  </si>
  <si>
    <t>CHI BỔ SUNG CÂN ĐỐI CHO NGÂN SÁCH XÃ</t>
  </si>
  <si>
    <t>Trong đó</t>
  </si>
  <si>
    <t>Chi phát thanh, truyền hình, thông tấn</t>
  </si>
  <si>
    <t>Chi các hoạt động kinh tế</t>
  </si>
  <si>
    <t>Chi đầu tư phát triển khác</t>
  </si>
  <si>
    <t>CHI NGÂN SÁCH CẤP HUYỆN THEO LĨNH VỰC</t>
  </si>
  <si>
    <t>Chi hoạt động của cơ quan quản lý nhà nước, đảng, đoàn thể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</si>
  <si>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</si>
  <si>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</si>
  <si>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</si>
  <si>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</si>
  <si>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</si>
  <si>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</si>
  <si>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</si>
  <si>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</si>
  <si>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</si>
  <si>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</si>
  <si>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Biểu số 99/CK-NSNN</t>
  </si>
  <si>
    <t>ĐVT: đồng</t>
  </si>
  <si>
    <t>Chi các chương trình mục tiêu và MTQG</t>
  </si>
  <si>
    <t>V</t>
  </si>
  <si>
    <t>Chi hoàn trả NS cấp trên</t>
  </si>
  <si>
    <t>Thu hồi các khoản chi năm trước</t>
  </si>
  <si>
    <t>Chi nộp ngân sách cấp trên</t>
  </si>
  <si>
    <t>Chi tăng lương ngạch bậc và các nhiệm vụ mới phát sinh chờ bổ sung</t>
  </si>
  <si>
    <t>Hoàn ứng ĐT 30a</t>
  </si>
  <si>
    <t>Kinh phí tinh giản biên chế năm 2018</t>
  </si>
  <si>
    <t>KP thực hiện các hoạt động truyền thông về giảm nghèo</t>
  </si>
  <si>
    <t>CTMTQG giảm nghèo bền vững năm 2018:</t>
  </si>
  <si>
    <t>CTMT Y tế, dân số</t>
  </si>
  <si>
    <t>Chi tăng lương ngạch bậc và chi các nhiệm vụ mới phát sinh chờ bổ sung</t>
  </si>
  <si>
    <t>Thu từ các khoản phải trả năm trước</t>
  </si>
  <si>
    <t>E</t>
  </si>
  <si>
    <t>THU TỪ CÁC KHOẢN PHẢI TRẢ NĂM TRƯỚC</t>
  </si>
  <si>
    <t>Chi văn hóa Thông tin</t>
  </si>
  <si>
    <t>Thể thao</t>
  </si>
  <si>
    <t>Hoạt động kinh tế</t>
  </si>
  <si>
    <t>(Kèm theo Quyết định số           /QĐ-UBND ngày       /    /2021 của UBND huyện Sơn Động)</t>
  </si>
  <si>
    <t>CÂN ĐỐI NGÂN SÁCH HUYỆN NĂM 2020</t>
  </si>
  <si>
    <t>Thuế giá trị gia tăng</t>
  </si>
  <si>
    <t>Thuế thu nhập doanh nghiệp</t>
  </si>
  <si>
    <t>Thuế tiêu thụ đặc biệt</t>
  </si>
  <si>
    <t>Thuế tài nguyên</t>
  </si>
  <si>
    <t>Thu khác về thuế</t>
  </si>
  <si>
    <t>QUYẾT TOÁN THU NGÂN SÁCH NHÀ NƯỚC NĂM 2020</t>
  </si>
  <si>
    <t>VÀ CHI NGÂN SÁCH XÃ THEO CƠ CẤU CHI NĂM 2020</t>
  </si>
  <si>
    <t>(Kèm theo Quyết định số        /QĐ-UBND ngày     /    /2021 của UBND huyện Sơn Động)</t>
  </si>
  <si>
    <t>Tiết kiệm tăng thu dự toán năm 2020 so với dự toán thu năm 2019</t>
  </si>
  <si>
    <t>Chi Giáo dục - đào tạo và dạy nghề</t>
  </si>
  <si>
    <t xml:space="preserve">CHI TX CÁC CHƯƠNG TRÌNH MỤC TIÊU </t>
  </si>
  <si>
    <t>QUYẾT TOÁN CHI NGÂN SÁCH CẤP HUYỆN THEO TỪNG LĨNH VỰC NĂM 2020</t>
  </si>
  <si>
    <t>Kết dư ngân sách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</si>
</sst>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charset val="163"/>
      <scheme val="major"/>
    </font>
    <font>
      <sz val="11"/>
      <color theme="1"/>
      <name val="times new roman"/>
      <family val="2"/>
      <charset val="163"/>
    </font>
    <font>
      <sz val="11"/>
      <color indexed="8"/>
      <name val="Times New Roman"/>
      <family val="1"/>
      <charset val="163"/>
    </font>
    <font>
      <b/>
      <sz val="11"/>
      <name val="Cambria"/>
      <family val="1"/>
      <charset val="163"/>
      <scheme val="major"/>
    </font>
    <font>
      <i/>
      <sz val="1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i/>
      <sz val="11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164" fontId="2" fillId="2" borderId="0" xfId="1" applyNumberFormat="1" applyFont="1" applyFill="1"/>
    <xf numFmtId="3" fontId="2" fillId="2" borderId="0" xfId="0" applyNumberFormat="1" applyFont="1" applyFill="1"/>
    <xf numFmtId="2" fontId="1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5" fillId="2" borderId="0" xfId="1" applyNumberFormat="1" applyFont="1" applyFill="1"/>
    <xf numFmtId="3" fontId="1" fillId="2" borderId="0" xfId="0" applyNumberFormat="1" applyFont="1" applyFill="1"/>
    <xf numFmtId="164" fontId="1" fillId="2" borderId="0" xfId="1" applyNumberFormat="1" applyFont="1" applyFill="1"/>
    <xf numFmtId="3" fontId="10" fillId="2" borderId="1" xfId="2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2" fontId="11" fillId="2" borderId="0" xfId="0" applyNumberFormat="1" applyFont="1" applyFill="1" applyAlignment="1">
      <alignment horizontal="right" vertical="center"/>
    </xf>
    <xf numFmtId="2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Alignment="1">
      <alignment horizontal="right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164" fontId="11" fillId="2" borderId="0" xfId="1" applyNumberFormat="1" applyFont="1" applyFill="1" applyAlignment="1">
      <alignment vertical="center"/>
    </xf>
    <xf numFmtId="2" fontId="8" fillId="2" borderId="1" xfId="0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vertical="center"/>
    </xf>
    <xf numFmtId="2" fontId="8" fillId="2" borderId="1" xfId="0" quotePrefix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8" fillId="2" borderId="1" xfId="0" quotePrefix="1" applyNumberFormat="1" applyFont="1" applyFill="1" applyBorder="1" applyAlignment="1">
      <alignment horizontal="center" vertical="center"/>
    </xf>
    <xf numFmtId="1" fontId="11" fillId="2" borderId="1" xfId="0" quotePrefix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/>
    </xf>
    <xf numFmtId="164" fontId="12" fillId="2" borderId="0" xfId="1" applyNumberFormat="1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vertical="center"/>
    </xf>
    <xf numFmtId="2" fontId="1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3" fontId="18" fillId="2" borderId="1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tabSelected="1" workbookViewId="0">
      <selection activeCell="B20" sqref="B20"/>
    </sheetView>
  </sheetViews>
  <sheetFormatPr defaultColWidth="9" defaultRowHeight="14.25" x14ac:dyDescent="0.2"/>
  <cols>
    <col min="1" max="1" width="4.42578125" style="3" customWidth="1"/>
    <col min="2" max="2" width="34.7109375" style="3" customWidth="1"/>
    <col min="3" max="4" width="19.5703125" style="3" customWidth="1"/>
    <col min="5" max="5" width="10.28515625" style="3" customWidth="1"/>
    <col min="6" max="6" width="9" style="3"/>
    <col min="7" max="7" width="19.42578125" style="3" bestFit="1" customWidth="1"/>
    <col min="8" max="16384" width="9" style="3"/>
  </cols>
  <sheetData>
    <row r="1" spans="1:7" x14ac:dyDescent="0.2">
      <c r="A1" s="2" t="s">
        <v>0</v>
      </c>
      <c r="E1" s="4" t="s">
        <v>32</v>
      </c>
    </row>
    <row r="3" spans="1:7" x14ac:dyDescent="0.2">
      <c r="A3" s="89" t="s">
        <v>147</v>
      </c>
      <c r="B3" s="89"/>
      <c r="C3" s="89"/>
      <c r="D3" s="89"/>
      <c r="E3" s="89"/>
    </row>
    <row r="4" spans="1:7" x14ac:dyDescent="0.2">
      <c r="A4" s="90" t="s">
        <v>1</v>
      </c>
      <c r="B4" s="90"/>
      <c r="C4" s="90"/>
      <c r="D4" s="90"/>
      <c r="E4" s="90"/>
    </row>
    <row r="5" spans="1:7" x14ac:dyDescent="0.2">
      <c r="A5" s="90" t="s">
        <v>146</v>
      </c>
      <c r="B5" s="90"/>
      <c r="C5" s="90"/>
      <c r="D5" s="90"/>
      <c r="E5" s="90"/>
    </row>
    <row r="6" spans="1:7" x14ac:dyDescent="0.2">
      <c r="A6" s="17"/>
      <c r="B6" s="17"/>
      <c r="C6" s="35"/>
      <c r="D6" s="35"/>
      <c r="E6" s="17"/>
    </row>
    <row r="7" spans="1:7" x14ac:dyDescent="0.2">
      <c r="C7" s="13"/>
      <c r="D7" s="38"/>
      <c r="E7" s="5" t="s">
        <v>86</v>
      </c>
    </row>
    <row r="8" spans="1:7" ht="28.5" x14ac:dyDescent="0.2">
      <c r="A8" s="6" t="s">
        <v>2</v>
      </c>
      <c r="B8" s="6" t="s">
        <v>3</v>
      </c>
      <c r="C8" s="36" t="s">
        <v>4</v>
      </c>
      <c r="D8" s="36" t="s">
        <v>5</v>
      </c>
      <c r="E8" s="7" t="s">
        <v>6</v>
      </c>
    </row>
    <row r="9" spans="1:7" ht="19.5" customHeight="1" x14ac:dyDescent="0.2">
      <c r="A9" s="8" t="s">
        <v>7</v>
      </c>
      <c r="B9" s="8" t="s">
        <v>8</v>
      </c>
      <c r="C9" s="8">
        <v>1</v>
      </c>
      <c r="D9" s="8">
        <v>2</v>
      </c>
      <c r="E9" s="8" t="s">
        <v>33</v>
      </c>
    </row>
    <row r="10" spans="1:7" s="2" customFormat="1" ht="28.5" x14ac:dyDescent="0.2">
      <c r="A10" s="6" t="s">
        <v>7</v>
      </c>
      <c r="B10" s="18" t="s">
        <v>9</v>
      </c>
      <c r="C10" s="9">
        <f>C11+C14+C17+C18+C19</f>
        <v>888544000000</v>
      </c>
      <c r="D10" s="9">
        <f>D11+D14+D17+D18+D19+D20</f>
        <v>1103787707084</v>
      </c>
      <c r="E10" s="14">
        <f>D10/C10*100</f>
        <v>124.22431608158966</v>
      </c>
      <c r="G10" s="39"/>
    </row>
    <row r="11" spans="1:7" ht="28.5" x14ac:dyDescent="0.2">
      <c r="A11" s="8">
        <v>1</v>
      </c>
      <c r="B11" s="1" t="s">
        <v>11</v>
      </c>
      <c r="C11" s="10">
        <f>C12+C13</f>
        <v>139302000000</v>
      </c>
      <c r="D11" s="10">
        <f>D12+D13</f>
        <v>102248849059</v>
      </c>
      <c r="E11" s="16">
        <f t="shared" ref="E11:E26" si="0">D11/C11*100</f>
        <v>73.400847840662735</v>
      </c>
    </row>
    <row r="12" spans="1:7" ht="19.5" customHeight="1" x14ac:dyDescent="0.2">
      <c r="A12" s="11" t="s">
        <v>28</v>
      </c>
      <c r="B12" s="1" t="s">
        <v>10</v>
      </c>
      <c r="C12" s="10">
        <v>11723000000</v>
      </c>
      <c r="D12" s="41">
        <v>15183183849</v>
      </c>
      <c r="E12" s="16">
        <f t="shared" si="0"/>
        <v>129.51619763712361</v>
      </c>
      <c r="G12" s="13"/>
    </row>
    <row r="13" spans="1:7" ht="28.5" x14ac:dyDescent="0.2">
      <c r="A13" s="11" t="s">
        <v>28</v>
      </c>
      <c r="B13" s="1" t="s">
        <v>12</v>
      </c>
      <c r="C13" s="10">
        <v>127579000000</v>
      </c>
      <c r="D13" s="10">
        <v>87065665210</v>
      </c>
      <c r="E13" s="16">
        <f t="shared" si="0"/>
        <v>68.244511408617399</v>
      </c>
      <c r="G13" s="13"/>
    </row>
    <row r="14" spans="1:7" ht="19.5" customHeight="1" x14ac:dyDescent="0.2">
      <c r="A14" s="8">
        <v>2</v>
      </c>
      <c r="B14" s="1" t="s">
        <v>13</v>
      </c>
      <c r="C14" s="10">
        <f>C15+C16</f>
        <v>749242000000</v>
      </c>
      <c r="D14" s="10">
        <f>D15+D16</f>
        <v>936694687000</v>
      </c>
      <c r="E14" s="16">
        <f t="shared" si="0"/>
        <v>125.0189774465393</v>
      </c>
    </row>
    <row r="15" spans="1:7" ht="19.5" customHeight="1" x14ac:dyDescent="0.2">
      <c r="A15" s="11" t="s">
        <v>28</v>
      </c>
      <c r="B15" s="1" t="s">
        <v>14</v>
      </c>
      <c r="C15" s="10">
        <v>537180000000</v>
      </c>
      <c r="D15" s="10">
        <v>537180000000</v>
      </c>
      <c r="E15" s="16">
        <f t="shared" si="0"/>
        <v>100</v>
      </c>
    </row>
    <row r="16" spans="1:7" ht="19.5" customHeight="1" x14ac:dyDescent="0.2">
      <c r="A16" s="11" t="s">
        <v>28</v>
      </c>
      <c r="B16" s="1" t="s">
        <v>15</v>
      </c>
      <c r="C16" s="10">
        <v>212062000000</v>
      </c>
      <c r="D16" s="10">
        <v>399514687000</v>
      </c>
      <c r="E16" s="16">
        <f t="shared" si="0"/>
        <v>188.3952273391744</v>
      </c>
    </row>
    <row r="17" spans="1:7" ht="19.5" customHeight="1" x14ac:dyDescent="0.2">
      <c r="A17" s="8">
        <v>3</v>
      </c>
      <c r="B17" s="1" t="s">
        <v>16</v>
      </c>
      <c r="C17" s="10">
        <v>0</v>
      </c>
      <c r="D17" s="10"/>
      <c r="E17" s="14"/>
    </row>
    <row r="18" spans="1:7" ht="28.5" x14ac:dyDescent="0.2">
      <c r="A18" s="8">
        <v>4</v>
      </c>
      <c r="B18" s="1" t="s">
        <v>17</v>
      </c>
      <c r="C18" s="10">
        <v>0</v>
      </c>
      <c r="D18" s="42">
        <v>61870662677</v>
      </c>
      <c r="E18" s="14"/>
    </row>
    <row r="19" spans="1:7" ht="19.5" customHeight="1" x14ac:dyDescent="0.2">
      <c r="A19" s="8">
        <v>5</v>
      </c>
      <c r="B19" s="1" t="s">
        <v>131</v>
      </c>
      <c r="C19" s="10">
        <v>0</v>
      </c>
      <c r="D19" s="10">
        <v>1046757248</v>
      </c>
      <c r="E19" s="14"/>
    </row>
    <row r="20" spans="1:7" ht="19.5" customHeight="1" x14ac:dyDescent="0.2">
      <c r="A20" s="8">
        <v>6</v>
      </c>
      <c r="B20" s="1" t="s">
        <v>140</v>
      </c>
      <c r="C20" s="10">
        <v>0</v>
      </c>
      <c r="D20" s="10">
        <v>1926751100</v>
      </c>
      <c r="E20" s="14"/>
      <c r="G20" s="12"/>
    </row>
    <row r="21" spans="1:7" s="2" customFormat="1" ht="19.5" customHeight="1" x14ac:dyDescent="0.2">
      <c r="A21" s="6" t="s">
        <v>8</v>
      </c>
      <c r="B21" s="18" t="s">
        <v>18</v>
      </c>
      <c r="C21" s="9">
        <f>C22+C27+C30</f>
        <v>888544000000</v>
      </c>
      <c r="D21" s="9">
        <f>D22+D27+D30</f>
        <v>1098285295306</v>
      </c>
      <c r="E21" s="14">
        <f t="shared" si="0"/>
        <v>123.60505448306442</v>
      </c>
      <c r="G21" s="39"/>
    </row>
    <row r="22" spans="1:7" s="2" customFormat="1" ht="19.5" customHeight="1" x14ac:dyDescent="0.2">
      <c r="A22" s="6" t="s">
        <v>29</v>
      </c>
      <c r="B22" s="18" t="s">
        <v>19</v>
      </c>
      <c r="C22" s="9">
        <f>C23+C24+C25+C26</f>
        <v>888544000000</v>
      </c>
      <c r="D22" s="9">
        <f>D23+D24+D25+D26</f>
        <v>1034478292496</v>
      </c>
      <c r="E22" s="14">
        <f t="shared" si="0"/>
        <v>116.42398041019916</v>
      </c>
      <c r="G22" s="40"/>
    </row>
    <row r="23" spans="1:7" ht="19.5" customHeight="1" x14ac:dyDescent="0.2">
      <c r="A23" s="8">
        <v>1</v>
      </c>
      <c r="B23" s="1" t="s">
        <v>20</v>
      </c>
      <c r="C23" s="10">
        <v>58500000000</v>
      </c>
      <c r="D23" s="10">
        <v>107301680000</v>
      </c>
      <c r="E23" s="15">
        <f t="shared" si="0"/>
        <v>183.4216752136752</v>
      </c>
    </row>
    <row r="24" spans="1:7" ht="19.5" customHeight="1" x14ac:dyDescent="0.2">
      <c r="A24" s="8">
        <v>2</v>
      </c>
      <c r="B24" s="1" t="s">
        <v>21</v>
      </c>
      <c r="C24" s="10">
        <v>814221000000</v>
      </c>
      <c r="D24" s="10">
        <v>904530656796</v>
      </c>
      <c r="E24" s="15">
        <f t="shared" si="0"/>
        <v>111.09154109216048</v>
      </c>
      <c r="G24" s="12"/>
    </row>
    <row r="25" spans="1:7" ht="19.5" customHeight="1" x14ac:dyDescent="0.2">
      <c r="A25" s="8">
        <v>3</v>
      </c>
      <c r="B25" s="1" t="s">
        <v>22</v>
      </c>
      <c r="C25" s="10">
        <v>15823000000</v>
      </c>
      <c r="D25" s="10">
        <v>14069389000</v>
      </c>
      <c r="E25" s="15">
        <f t="shared" si="0"/>
        <v>88.917329204322826</v>
      </c>
      <c r="G25" s="12"/>
    </row>
    <row r="26" spans="1:7" ht="19.5" customHeight="1" x14ac:dyDescent="0.2">
      <c r="A26" s="8">
        <v>4</v>
      </c>
      <c r="B26" s="1" t="s">
        <v>132</v>
      </c>
      <c r="C26" s="10">
        <v>0</v>
      </c>
      <c r="D26" s="10">
        <v>8576566700</v>
      </c>
      <c r="E26" s="14"/>
      <c r="G26" s="12"/>
    </row>
    <row r="27" spans="1:7" s="2" customFormat="1" ht="19.5" hidden="1" customHeight="1" x14ac:dyDescent="0.2">
      <c r="A27" s="6" t="s">
        <v>30</v>
      </c>
      <c r="B27" s="18" t="s">
        <v>24</v>
      </c>
      <c r="C27" s="9">
        <f>C28+C29</f>
        <v>0</v>
      </c>
      <c r="D27" s="9">
        <f>D28+D29</f>
        <v>0</v>
      </c>
      <c r="E27" s="14"/>
    </row>
    <row r="28" spans="1:7" ht="19.5" hidden="1" customHeight="1" x14ac:dyDescent="0.2">
      <c r="A28" s="8">
        <v>1</v>
      </c>
      <c r="B28" s="1" t="s">
        <v>25</v>
      </c>
      <c r="C28" s="10"/>
      <c r="D28" s="10"/>
      <c r="E28" s="14"/>
    </row>
    <row r="29" spans="1:7" ht="19.5" hidden="1" customHeight="1" x14ac:dyDescent="0.2">
      <c r="A29" s="8">
        <v>2</v>
      </c>
      <c r="B29" s="1" t="s">
        <v>26</v>
      </c>
      <c r="C29" s="10"/>
      <c r="D29" s="10"/>
      <c r="E29" s="14"/>
    </row>
    <row r="30" spans="1:7" s="2" customFormat="1" ht="19.5" customHeight="1" x14ac:dyDescent="0.2">
      <c r="A30" s="6" t="s">
        <v>30</v>
      </c>
      <c r="B30" s="18" t="s">
        <v>27</v>
      </c>
      <c r="C30" s="9">
        <v>0</v>
      </c>
      <c r="D30" s="9">
        <v>63807002810</v>
      </c>
      <c r="E30" s="14"/>
      <c r="G30" s="39"/>
    </row>
    <row r="31" spans="1:7" s="101" customFormat="1" x14ac:dyDescent="0.2">
      <c r="A31" s="102" t="s">
        <v>64</v>
      </c>
      <c r="B31" s="103" t="s">
        <v>160</v>
      </c>
      <c r="C31" s="103">
        <v>0</v>
      </c>
      <c r="D31" s="104">
        <f>D10-D21</f>
        <v>5502411778</v>
      </c>
      <c r="E31" s="103"/>
    </row>
    <row r="32" spans="1:7" x14ac:dyDescent="0.2">
      <c r="D32" s="13"/>
      <c r="G32" s="13"/>
    </row>
    <row r="33" spans="4:4" x14ac:dyDescent="0.2">
      <c r="D33" s="13"/>
    </row>
    <row r="35" spans="4:4" x14ac:dyDescent="0.2">
      <c r="D35" s="12"/>
    </row>
  </sheetData>
  <mergeCells count="3">
    <mergeCell ref="A3:E3"/>
    <mergeCell ref="A4:E4"/>
    <mergeCell ref="A5:E5"/>
  </mergeCells>
  <pageMargins left="0.7" right="0.4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8"/>
  <sheetViews>
    <sheetView workbookViewId="0">
      <selection activeCell="D29" sqref="D29"/>
    </sheetView>
  </sheetViews>
  <sheetFormatPr defaultColWidth="9" defaultRowHeight="14.25" x14ac:dyDescent="0.25"/>
  <cols>
    <col min="1" max="1" width="4.28515625" style="20" customWidth="1"/>
    <col min="2" max="2" width="42.7109375" style="20" customWidth="1"/>
    <col min="3" max="6" width="16" style="20" customWidth="1"/>
    <col min="7" max="8" width="8.42578125" style="20" customWidth="1"/>
    <col min="9" max="9" width="9" style="20"/>
    <col min="10" max="11" width="23.28515625" style="20" bestFit="1" customWidth="1"/>
    <col min="12" max="12" width="22.7109375" style="20" customWidth="1"/>
    <col min="13" max="16384" width="9" style="20"/>
  </cols>
  <sheetData>
    <row r="1" spans="1:12" x14ac:dyDescent="0.25">
      <c r="A1" s="19" t="s">
        <v>0</v>
      </c>
      <c r="H1" s="21" t="s">
        <v>37</v>
      </c>
    </row>
    <row r="2" spans="1:12" x14ac:dyDescent="0.25">
      <c r="A2" s="19"/>
      <c r="H2" s="21"/>
    </row>
    <row r="3" spans="1:12" x14ac:dyDescent="0.25">
      <c r="A3" s="92" t="s">
        <v>153</v>
      </c>
      <c r="B3" s="92"/>
      <c r="C3" s="92"/>
      <c r="D3" s="92"/>
      <c r="E3" s="92"/>
      <c r="F3" s="92"/>
      <c r="G3" s="92"/>
      <c r="H3" s="92"/>
    </row>
    <row r="4" spans="1:12" x14ac:dyDescent="0.25">
      <c r="A4" s="93" t="s">
        <v>1</v>
      </c>
      <c r="B4" s="93"/>
      <c r="C4" s="93"/>
      <c r="D4" s="93"/>
      <c r="E4" s="93"/>
      <c r="F4" s="93"/>
      <c r="G4" s="93"/>
      <c r="H4" s="93"/>
    </row>
    <row r="5" spans="1:12" x14ac:dyDescent="0.25">
      <c r="A5" s="93" t="s">
        <v>146</v>
      </c>
      <c r="B5" s="93"/>
      <c r="C5" s="93"/>
      <c r="D5" s="93"/>
      <c r="E5" s="93"/>
      <c r="F5" s="93"/>
      <c r="G5" s="93"/>
      <c r="H5" s="93"/>
    </row>
    <row r="6" spans="1:12" x14ac:dyDescent="0.25">
      <c r="A6" s="37"/>
      <c r="B6" s="37"/>
      <c r="C6" s="37"/>
      <c r="D6" s="37"/>
      <c r="E6" s="37"/>
      <c r="F6" s="37"/>
      <c r="G6" s="37"/>
      <c r="H6" s="37"/>
    </row>
    <row r="7" spans="1:12" x14ac:dyDescent="0.25">
      <c r="C7" s="22"/>
      <c r="D7" s="22"/>
      <c r="E7" s="22"/>
      <c r="F7" s="22"/>
      <c r="H7" s="23" t="s">
        <v>86</v>
      </c>
    </row>
    <row r="8" spans="1:12" x14ac:dyDescent="0.25">
      <c r="A8" s="94" t="s">
        <v>2</v>
      </c>
      <c r="B8" s="94" t="s">
        <v>3</v>
      </c>
      <c r="C8" s="91" t="s">
        <v>4</v>
      </c>
      <c r="D8" s="91"/>
      <c r="E8" s="91" t="s">
        <v>5</v>
      </c>
      <c r="F8" s="91"/>
      <c r="G8" s="91" t="s">
        <v>36</v>
      </c>
      <c r="H8" s="91"/>
    </row>
    <row r="9" spans="1:12" ht="42.75" x14ac:dyDescent="0.25">
      <c r="A9" s="95"/>
      <c r="B9" s="95"/>
      <c r="C9" s="7" t="s">
        <v>34</v>
      </c>
      <c r="D9" s="7" t="s">
        <v>35</v>
      </c>
      <c r="E9" s="7" t="s">
        <v>34</v>
      </c>
      <c r="F9" s="7" t="s">
        <v>35</v>
      </c>
      <c r="G9" s="7" t="s">
        <v>34</v>
      </c>
      <c r="H9" s="7" t="s">
        <v>35</v>
      </c>
    </row>
    <row r="10" spans="1:12" x14ac:dyDescent="0.25">
      <c r="A10" s="8" t="s">
        <v>7</v>
      </c>
      <c r="B10" s="8" t="s">
        <v>8</v>
      </c>
      <c r="C10" s="8">
        <v>1</v>
      </c>
      <c r="D10" s="8">
        <v>2</v>
      </c>
      <c r="E10" s="8">
        <v>3</v>
      </c>
      <c r="F10" s="8">
        <v>4</v>
      </c>
      <c r="G10" s="8" t="s">
        <v>38</v>
      </c>
      <c r="H10" s="8" t="s">
        <v>39</v>
      </c>
    </row>
    <row r="11" spans="1:12" s="19" customFormat="1" x14ac:dyDescent="0.25">
      <c r="A11" s="36"/>
      <c r="B11" s="18" t="s">
        <v>40</v>
      </c>
      <c r="C11" s="24">
        <f>C12+C44+C45+C46</f>
        <v>149734000000</v>
      </c>
      <c r="D11" s="24">
        <f>D12+D44+D45+D46</f>
        <v>139302000000</v>
      </c>
      <c r="E11" s="24">
        <f>E12+E44+E45+E46+E47</f>
        <v>181020330065</v>
      </c>
      <c r="F11" s="24">
        <f>F12+F44+F45+F46+F47</f>
        <v>167093020084</v>
      </c>
      <c r="G11" s="25">
        <f>E11/C11*100</f>
        <v>120.89460647882244</v>
      </c>
      <c r="H11" s="25">
        <f>F11/D11*100</f>
        <v>119.95019460165683</v>
      </c>
    </row>
    <row r="12" spans="1:12" s="19" customFormat="1" x14ac:dyDescent="0.25">
      <c r="A12" s="36" t="s">
        <v>7</v>
      </c>
      <c r="B12" s="18" t="s">
        <v>41</v>
      </c>
      <c r="C12" s="24">
        <f>C13+C43</f>
        <v>149734000000</v>
      </c>
      <c r="D12" s="24">
        <f>D13+D43</f>
        <v>139302000000</v>
      </c>
      <c r="E12" s="24">
        <f>E13+E43</f>
        <v>109342458876</v>
      </c>
      <c r="F12" s="24">
        <f>F13+F43</f>
        <v>102250710059</v>
      </c>
      <c r="G12" s="25">
        <f t="shared" ref="G12:G42" si="0">E12/C12*100</f>
        <v>73.02446930957565</v>
      </c>
      <c r="H12" s="25">
        <f t="shared" ref="H12:H42" si="1">F12/D12*100</f>
        <v>73.402183787023873</v>
      </c>
      <c r="J12" s="82"/>
      <c r="K12" s="82"/>
      <c r="L12" s="82"/>
    </row>
    <row r="13" spans="1:12" s="19" customFormat="1" x14ac:dyDescent="0.25">
      <c r="A13" s="36" t="s">
        <v>29</v>
      </c>
      <c r="B13" s="26" t="s">
        <v>42</v>
      </c>
      <c r="C13" s="24">
        <f>C14+C16+C21+C23+C29+C30+C31+C32+C33+C34+C35+C36+C37+C38+C40+C41+C42</f>
        <v>149734000000</v>
      </c>
      <c r="D13" s="24">
        <f>D14+D16+D21+D23+D29+D30+D31+D32+D33+D34+D35+D36+D37+D38+D40+D41+D42</f>
        <v>139302000000</v>
      </c>
      <c r="E13" s="24">
        <f>E14+E16+E21+E23+E29+E30+E31+E32+E33+E34+E35+E36+E37+E38+E40+E41+E42</f>
        <v>109342458876</v>
      </c>
      <c r="F13" s="24">
        <f>F14+F16+F21+F23+F29+F30+F31+F32+F33+F34+F35+F36+F37+F38+F40+F41+F42</f>
        <v>102250710059</v>
      </c>
      <c r="G13" s="25">
        <f t="shared" si="0"/>
        <v>73.02446930957565</v>
      </c>
      <c r="H13" s="25">
        <f t="shared" si="1"/>
        <v>73.402183787023873</v>
      </c>
      <c r="L13" s="83"/>
    </row>
    <row r="14" spans="1:12" x14ac:dyDescent="0.25">
      <c r="A14" s="8">
        <v>1</v>
      </c>
      <c r="B14" s="1" t="s">
        <v>43</v>
      </c>
      <c r="C14" s="27"/>
      <c r="D14" s="27"/>
      <c r="E14" s="27"/>
      <c r="F14" s="27"/>
      <c r="G14" s="25"/>
      <c r="H14" s="25"/>
    </row>
    <row r="15" spans="1:12" s="31" customFormat="1" x14ac:dyDescent="0.25">
      <c r="A15" s="28"/>
      <c r="B15" s="29" t="s">
        <v>44</v>
      </c>
      <c r="C15" s="30"/>
      <c r="D15" s="30"/>
      <c r="E15" s="30"/>
      <c r="F15" s="30"/>
      <c r="G15" s="25"/>
      <c r="H15" s="25"/>
    </row>
    <row r="16" spans="1:12" x14ac:dyDescent="0.25">
      <c r="A16" s="8">
        <v>2</v>
      </c>
      <c r="B16" s="1" t="s">
        <v>45</v>
      </c>
      <c r="C16" s="27"/>
      <c r="D16" s="27"/>
      <c r="E16" s="27">
        <v>244489363</v>
      </c>
      <c r="F16" s="27"/>
      <c r="G16" s="25"/>
      <c r="H16" s="25"/>
    </row>
    <row r="17" spans="1:10" s="31" customFormat="1" x14ac:dyDescent="0.25">
      <c r="A17" s="28"/>
      <c r="B17" s="29" t="s">
        <v>148</v>
      </c>
      <c r="C17" s="30"/>
      <c r="D17" s="30"/>
      <c r="E17" s="30">
        <v>142632471</v>
      </c>
      <c r="F17" s="30"/>
      <c r="G17" s="25"/>
      <c r="H17" s="25"/>
    </row>
    <row r="18" spans="1:10" s="31" customFormat="1" x14ac:dyDescent="0.25">
      <c r="A18" s="28"/>
      <c r="B18" s="29" t="s">
        <v>149</v>
      </c>
      <c r="C18" s="30"/>
      <c r="D18" s="30"/>
      <c r="E18" s="30">
        <v>101856892</v>
      </c>
      <c r="F18" s="30"/>
      <c r="G18" s="25"/>
      <c r="H18" s="25"/>
      <c r="J18" s="82"/>
    </row>
    <row r="19" spans="1:10" s="31" customFormat="1" x14ac:dyDescent="0.25">
      <c r="A19" s="28"/>
      <c r="B19" s="29" t="s">
        <v>150</v>
      </c>
      <c r="C19" s="30"/>
      <c r="D19" s="30"/>
      <c r="E19" s="30"/>
      <c r="F19" s="30"/>
      <c r="G19" s="25"/>
      <c r="H19" s="25"/>
      <c r="J19" s="82"/>
    </row>
    <row r="20" spans="1:10" s="31" customFormat="1" x14ac:dyDescent="0.25">
      <c r="A20" s="28"/>
      <c r="B20" s="29" t="s">
        <v>151</v>
      </c>
      <c r="C20" s="30"/>
      <c r="D20" s="30"/>
      <c r="E20" s="30"/>
      <c r="F20" s="30"/>
      <c r="G20" s="25"/>
      <c r="H20" s="25"/>
    </row>
    <row r="21" spans="1:10" ht="28.5" x14ac:dyDescent="0.25">
      <c r="A21" s="8">
        <v>3</v>
      </c>
      <c r="B21" s="1" t="s">
        <v>46</v>
      </c>
      <c r="C21" s="27"/>
      <c r="D21" s="27"/>
      <c r="E21" s="27"/>
      <c r="F21" s="27"/>
      <c r="G21" s="25"/>
      <c r="H21" s="25"/>
    </row>
    <row r="22" spans="1:10" s="31" customFormat="1" x14ac:dyDescent="0.25">
      <c r="A22" s="28"/>
      <c r="B22" s="29" t="s">
        <v>44</v>
      </c>
      <c r="C22" s="30"/>
      <c r="D22" s="30"/>
      <c r="E22" s="30"/>
      <c r="F22" s="30"/>
      <c r="G22" s="25"/>
      <c r="H22" s="25"/>
    </row>
    <row r="23" spans="1:10" x14ac:dyDescent="0.25">
      <c r="A23" s="8">
        <v>4</v>
      </c>
      <c r="B23" s="1" t="s">
        <v>47</v>
      </c>
      <c r="C23" s="27">
        <v>55250000000</v>
      </c>
      <c r="D23" s="27">
        <v>55250000000</v>
      </c>
      <c r="E23" s="27">
        <v>57788408017</v>
      </c>
      <c r="F23" s="27">
        <f>57788408017</f>
        <v>57788408017</v>
      </c>
      <c r="G23" s="32">
        <f t="shared" si="0"/>
        <v>104.59440365067874</v>
      </c>
      <c r="H23" s="32">
        <f t="shared" si="1"/>
        <v>104.59440365067874</v>
      </c>
    </row>
    <row r="24" spans="1:10" s="31" customFormat="1" x14ac:dyDescent="0.25">
      <c r="A24" s="28"/>
      <c r="B24" s="29" t="s">
        <v>148</v>
      </c>
      <c r="C24" s="30"/>
      <c r="D24" s="30">
        <v>53450000000</v>
      </c>
      <c r="E24" s="30">
        <v>56955563112</v>
      </c>
      <c r="F24" s="30">
        <v>56955563112</v>
      </c>
      <c r="G24" s="32"/>
      <c r="H24" s="32"/>
    </row>
    <row r="25" spans="1:10" s="31" customFormat="1" x14ac:dyDescent="0.25">
      <c r="A25" s="28"/>
      <c r="B25" s="29" t="s">
        <v>149</v>
      </c>
      <c r="C25" s="30"/>
      <c r="D25" s="30">
        <v>340000000</v>
      </c>
      <c r="E25" s="30">
        <v>349505294</v>
      </c>
      <c r="F25" s="30">
        <v>349505294</v>
      </c>
      <c r="G25" s="32"/>
      <c r="H25" s="32"/>
    </row>
    <row r="26" spans="1:10" s="31" customFormat="1" x14ac:dyDescent="0.25">
      <c r="A26" s="28"/>
      <c r="B26" s="29" t="s">
        <v>150</v>
      </c>
      <c r="C26" s="30"/>
      <c r="D26" s="30">
        <v>160000000</v>
      </c>
      <c r="E26" s="30">
        <v>16210000</v>
      </c>
      <c r="F26" s="30">
        <v>16210000</v>
      </c>
      <c r="G26" s="32"/>
      <c r="H26" s="32"/>
    </row>
    <row r="27" spans="1:10" s="31" customFormat="1" x14ac:dyDescent="0.25">
      <c r="A27" s="28"/>
      <c r="B27" s="29" t="s">
        <v>151</v>
      </c>
      <c r="C27" s="30"/>
      <c r="D27" s="30">
        <v>1220000000</v>
      </c>
      <c r="E27" s="30">
        <v>467129611</v>
      </c>
      <c r="F27" s="30">
        <v>467129611</v>
      </c>
      <c r="G27" s="32"/>
      <c r="H27" s="32"/>
    </row>
    <row r="28" spans="1:10" s="31" customFormat="1" x14ac:dyDescent="0.25">
      <c r="A28" s="28"/>
      <c r="B28" s="29" t="s">
        <v>152</v>
      </c>
      <c r="C28" s="30"/>
      <c r="D28" s="30">
        <v>80000000</v>
      </c>
      <c r="E28" s="30"/>
      <c r="F28" s="30"/>
      <c r="G28" s="32"/>
      <c r="H28" s="32"/>
    </row>
    <row r="29" spans="1:10" x14ac:dyDescent="0.25">
      <c r="A29" s="8">
        <v>5</v>
      </c>
      <c r="B29" s="1" t="s">
        <v>48</v>
      </c>
      <c r="C29" s="27">
        <v>3400000000</v>
      </c>
      <c r="D29" s="27">
        <f>510000000+1000000000</f>
        <v>1510000000</v>
      </c>
      <c r="E29" s="27">
        <v>4620698223</v>
      </c>
      <c r="F29" s="27">
        <f>324811213+2619460303</f>
        <v>2944271516</v>
      </c>
      <c r="G29" s="32">
        <f t="shared" si="0"/>
        <v>135.90288891176471</v>
      </c>
      <c r="H29" s="32">
        <f t="shared" si="1"/>
        <v>194.98486860927153</v>
      </c>
    </row>
    <row r="30" spans="1:10" x14ac:dyDescent="0.25">
      <c r="A30" s="8">
        <v>6</v>
      </c>
      <c r="B30" s="1" t="s">
        <v>49</v>
      </c>
      <c r="C30" s="27"/>
      <c r="D30" s="27"/>
      <c r="E30" s="27"/>
      <c r="F30" s="27"/>
      <c r="G30" s="25"/>
      <c r="H30" s="25"/>
    </row>
    <row r="31" spans="1:10" x14ac:dyDescent="0.25">
      <c r="A31" s="8">
        <v>7</v>
      </c>
      <c r="B31" s="1" t="s">
        <v>50</v>
      </c>
      <c r="C31" s="27">
        <v>12300000000</v>
      </c>
      <c r="D31" s="27">
        <v>12300000000</v>
      </c>
      <c r="E31" s="27">
        <v>11024646783</v>
      </c>
      <c r="F31" s="27">
        <f>11024646783</f>
        <v>11024646783</v>
      </c>
      <c r="G31" s="32">
        <f t="shared" si="0"/>
        <v>89.631274658536583</v>
      </c>
      <c r="H31" s="32">
        <f t="shared" si="1"/>
        <v>89.631274658536583</v>
      </c>
    </row>
    <row r="32" spans="1:10" x14ac:dyDescent="0.25">
      <c r="A32" s="8">
        <v>8</v>
      </c>
      <c r="B32" s="1" t="s">
        <v>51</v>
      </c>
      <c r="C32" s="27">
        <v>10500000000</v>
      </c>
      <c r="D32" s="27">
        <f>4100000000+5858000000</f>
        <v>9958000000</v>
      </c>
      <c r="E32" s="27">
        <v>12955371873</v>
      </c>
      <c r="F32" s="27">
        <f>5491504222+6783511490</f>
        <v>12275015712</v>
      </c>
      <c r="G32" s="32">
        <f t="shared" si="0"/>
        <v>123.38449402857144</v>
      </c>
      <c r="H32" s="32">
        <f t="shared" si="1"/>
        <v>123.26788222534645</v>
      </c>
    </row>
    <row r="33" spans="1:8" x14ac:dyDescent="0.25">
      <c r="A33" s="8">
        <v>9</v>
      </c>
      <c r="B33" s="1" t="s">
        <v>53</v>
      </c>
      <c r="C33" s="27"/>
      <c r="D33" s="27"/>
      <c r="E33" s="27">
        <v>25981800</v>
      </c>
      <c r="F33" s="27">
        <v>25981800</v>
      </c>
      <c r="G33" s="32"/>
      <c r="H33" s="32"/>
    </row>
    <row r="34" spans="1:8" x14ac:dyDescent="0.25">
      <c r="A34" s="8">
        <v>10</v>
      </c>
      <c r="B34" s="1" t="s">
        <v>52</v>
      </c>
      <c r="C34" s="27">
        <v>15000000</v>
      </c>
      <c r="D34" s="27">
        <v>15000000</v>
      </c>
      <c r="E34" s="27">
        <v>10834925</v>
      </c>
      <c r="F34" s="27">
        <v>10834925</v>
      </c>
      <c r="G34" s="32">
        <f t="shared" si="0"/>
        <v>72.232833333333332</v>
      </c>
      <c r="H34" s="32">
        <f t="shared" si="1"/>
        <v>72.232833333333332</v>
      </c>
    </row>
    <row r="35" spans="1:8" x14ac:dyDescent="0.25">
      <c r="A35" s="8">
        <v>11</v>
      </c>
      <c r="B35" s="1" t="s">
        <v>54</v>
      </c>
      <c r="C35" s="27">
        <v>19000000</v>
      </c>
      <c r="D35" s="27">
        <v>19000000</v>
      </c>
      <c r="E35" s="27">
        <v>13661944</v>
      </c>
      <c r="F35" s="27">
        <v>13661944</v>
      </c>
      <c r="G35" s="32">
        <f t="shared" si="0"/>
        <v>71.904968421052629</v>
      </c>
      <c r="H35" s="32">
        <f t="shared" si="1"/>
        <v>71.904968421052629</v>
      </c>
    </row>
    <row r="36" spans="1:8" x14ac:dyDescent="0.25">
      <c r="A36" s="8">
        <v>12</v>
      </c>
      <c r="B36" s="1" t="s">
        <v>55</v>
      </c>
      <c r="C36" s="27">
        <v>65000000000</v>
      </c>
      <c r="D36" s="27">
        <f>48300000000+10200000000</f>
        <v>58500000000</v>
      </c>
      <c r="E36" s="27">
        <v>16994085500</v>
      </c>
      <c r="F36" s="27">
        <f>12399885350+2894791600</f>
        <v>15294676950</v>
      </c>
      <c r="G36" s="32">
        <f t="shared" si="0"/>
        <v>26.144746923076923</v>
      </c>
      <c r="H36" s="32">
        <f t="shared" si="1"/>
        <v>26.144746923076923</v>
      </c>
    </row>
    <row r="37" spans="1:8" ht="28.5" x14ac:dyDescent="0.25">
      <c r="A37" s="8">
        <v>13</v>
      </c>
      <c r="B37" s="1" t="s">
        <v>56</v>
      </c>
      <c r="C37" s="27"/>
      <c r="D37" s="27"/>
      <c r="E37" s="27"/>
      <c r="F37" s="27"/>
      <c r="G37" s="25"/>
      <c r="H37" s="25"/>
    </row>
    <row r="38" spans="1:8" x14ac:dyDescent="0.25">
      <c r="A38" s="8">
        <v>14</v>
      </c>
      <c r="B38" s="1" t="s">
        <v>57</v>
      </c>
      <c r="C38" s="27"/>
      <c r="D38" s="27"/>
      <c r="E38" s="27"/>
      <c r="F38" s="27"/>
      <c r="G38" s="25"/>
      <c r="H38" s="25"/>
    </row>
    <row r="39" spans="1:8" s="31" customFormat="1" x14ac:dyDescent="0.25">
      <c r="A39" s="28"/>
      <c r="B39" s="29" t="s">
        <v>44</v>
      </c>
      <c r="C39" s="30"/>
      <c r="D39" s="30"/>
      <c r="E39" s="30"/>
      <c r="F39" s="30"/>
      <c r="G39" s="25"/>
      <c r="H39" s="25"/>
    </row>
    <row r="40" spans="1:8" x14ac:dyDescent="0.25">
      <c r="A40" s="8">
        <v>15</v>
      </c>
      <c r="B40" s="1" t="s">
        <v>58</v>
      </c>
      <c r="C40" s="27">
        <v>250000000</v>
      </c>
      <c r="D40" s="27">
        <v>250000000</v>
      </c>
      <c r="E40" s="27">
        <v>254007134</v>
      </c>
      <c r="F40" s="27">
        <v>254007134</v>
      </c>
      <c r="G40" s="32">
        <f t="shared" si="0"/>
        <v>101.6028536</v>
      </c>
      <c r="H40" s="32">
        <f t="shared" si="1"/>
        <v>101.6028536</v>
      </c>
    </row>
    <row r="41" spans="1:8" x14ac:dyDescent="0.25">
      <c r="A41" s="8">
        <v>16</v>
      </c>
      <c r="B41" s="1" t="s">
        <v>59</v>
      </c>
      <c r="C41" s="27">
        <v>2600000000</v>
      </c>
      <c r="D41" s="27">
        <v>1100000000</v>
      </c>
      <c r="E41" s="27">
        <f>6132194126-1230641812</f>
        <v>4901552314</v>
      </c>
      <c r="F41" s="27">
        <f>3155380526-1044896248</f>
        <v>2110484278</v>
      </c>
      <c r="G41" s="32">
        <f t="shared" si="0"/>
        <v>188.52124284615383</v>
      </c>
      <c r="H41" s="32">
        <f t="shared" si="1"/>
        <v>191.8622070909091</v>
      </c>
    </row>
    <row r="42" spans="1:8" ht="28.5" x14ac:dyDescent="0.25">
      <c r="A42" s="8">
        <v>17</v>
      </c>
      <c r="B42" s="1" t="s">
        <v>60</v>
      </c>
      <c r="C42" s="27">
        <v>400000000</v>
      </c>
      <c r="D42" s="27">
        <v>400000000</v>
      </c>
      <c r="E42" s="27">
        <v>508721000</v>
      </c>
      <c r="F42" s="27">
        <f>508721000</f>
        <v>508721000</v>
      </c>
      <c r="G42" s="32">
        <f t="shared" si="0"/>
        <v>127.18025</v>
      </c>
      <c r="H42" s="32">
        <f t="shared" si="1"/>
        <v>127.18025</v>
      </c>
    </row>
    <row r="43" spans="1:8" s="19" customFormat="1" x14ac:dyDescent="0.25">
      <c r="A43" s="36" t="s">
        <v>30</v>
      </c>
      <c r="B43" s="18" t="s">
        <v>61</v>
      </c>
      <c r="C43" s="24"/>
      <c r="D43" s="24"/>
      <c r="E43" s="24"/>
      <c r="F43" s="24"/>
      <c r="G43" s="33"/>
      <c r="H43" s="33"/>
    </row>
    <row r="44" spans="1:8" s="19" customFormat="1" x14ac:dyDescent="0.25">
      <c r="A44" s="36" t="s">
        <v>8</v>
      </c>
      <c r="B44" s="18" t="s">
        <v>62</v>
      </c>
      <c r="C44" s="24"/>
      <c r="D44" s="24"/>
      <c r="E44" s="24"/>
      <c r="F44" s="24"/>
      <c r="G44" s="33"/>
      <c r="H44" s="33"/>
    </row>
    <row r="45" spans="1:8" s="19" customFormat="1" ht="28.5" x14ac:dyDescent="0.25">
      <c r="A45" s="36" t="s">
        <v>64</v>
      </c>
      <c r="B45" s="18" t="s">
        <v>63</v>
      </c>
      <c r="C45" s="24"/>
      <c r="D45" s="24"/>
      <c r="E45" s="24">
        <v>61870662677</v>
      </c>
      <c r="F45" s="24">
        <v>61870662677</v>
      </c>
      <c r="G45" s="33"/>
      <c r="H45" s="33"/>
    </row>
    <row r="46" spans="1:8" x14ac:dyDescent="0.25">
      <c r="A46" s="36" t="s">
        <v>87</v>
      </c>
      <c r="B46" s="18" t="s">
        <v>88</v>
      </c>
      <c r="C46" s="24"/>
      <c r="D46" s="24"/>
      <c r="E46" s="24">
        <v>1230641812</v>
      </c>
      <c r="F46" s="24">
        <v>1044896248</v>
      </c>
      <c r="G46" s="33"/>
      <c r="H46" s="33"/>
    </row>
    <row r="47" spans="1:8" s="19" customFormat="1" x14ac:dyDescent="0.25">
      <c r="A47" s="36" t="s">
        <v>141</v>
      </c>
      <c r="B47" s="26" t="s">
        <v>142</v>
      </c>
      <c r="C47" s="24"/>
      <c r="D47" s="24"/>
      <c r="E47" s="24">
        <v>8576566700</v>
      </c>
      <c r="F47" s="24">
        <v>1926751100</v>
      </c>
      <c r="G47" s="26"/>
      <c r="H47" s="26"/>
    </row>
    <row r="48" spans="1:8" x14ac:dyDescent="0.25">
      <c r="C48" s="34"/>
      <c r="D48" s="34"/>
      <c r="E48" s="34"/>
      <c r="F48" s="34"/>
      <c r="G48" s="34"/>
    </row>
  </sheetData>
  <mergeCells count="8">
    <mergeCell ref="C8:D8"/>
    <mergeCell ref="E8:F8"/>
    <mergeCell ref="G8:H8"/>
    <mergeCell ref="A3:H3"/>
    <mergeCell ref="A4:H4"/>
    <mergeCell ref="A5:H5"/>
    <mergeCell ref="B8:B9"/>
    <mergeCell ref="A8:A9"/>
  </mergeCells>
  <pageMargins left="0.70866141732283472" right="0.70866141732283472" top="0.74803149606299213" bottom="0.3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2"/>
  <sheetViews>
    <sheetView workbookViewId="0">
      <selection activeCell="D70" sqref="D70"/>
    </sheetView>
  </sheetViews>
  <sheetFormatPr defaultColWidth="9" defaultRowHeight="14.25" x14ac:dyDescent="0.25"/>
  <cols>
    <col min="1" max="1" width="4.7109375" style="44" customWidth="1"/>
    <col min="2" max="2" width="25.42578125" style="44" customWidth="1"/>
    <col min="3" max="5" width="17" style="44" customWidth="1"/>
    <col min="6" max="6" width="18.28515625" style="44" customWidth="1"/>
    <col min="7" max="8" width="17" style="44" customWidth="1"/>
    <col min="9" max="9" width="7" style="44" customWidth="1"/>
    <col min="10" max="10" width="7.140625" style="44" customWidth="1"/>
    <col min="11" max="11" width="8.7109375" style="44" customWidth="1"/>
    <col min="12" max="12" width="26.42578125" style="44" customWidth="1"/>
    <col min="13" max="13" width="19.85546875" style="44" bestFit="1" customWidth="1"/>
    <col min="14" max="16384" width="9" style="44"/>
  </cols>
  <sheetData>
    <row r="1" spans="1:13" x14ac:dyDescent="0.25">
      <c r="A1" s="43" t="s">
        <v>0</v>
      </c>
      <c r="K1" s="45" t="s">
        <v>89</v>
      </c>
    </row>
    <row r="2" spans="1:13" x14ac:dyDescent="0.25">
      <c r="A2" s="43"/>
      <c r="K2" s="45"/>
    </row>
    <row r="3" spans="1:13" x14ac:dyDescent="0.25">
      <c r="A3" s="96" t="s">
        <v>65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x14ac:dyDescent="0.25">
      <c r="A4" s="96" t="s">
        <v>154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x14ac:dyDescent="0.2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3" x14ac:dyDescent="0.25">
      <c r="A6" s="97" t="s">
        <v>155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3" x14ac:dyDescent="0.25">
      <c r="A7" s="46"/>
      <c r="B7" s="46"/>
      <c r="C7" s="46"/>
      <c r="D7" s="46"/>
      <c r="E7" s="46"/>
      <c r="F7" s="47"/>
      <c r="G7" s="47"/>
      <c r="H7" s="46"/>
      <c r="I7" s="46"/>
      <c r="J7" s="46"/>
      <c r="K7" s="46"/>
    </row>
    <row r="8" spans="1:13" x14ac:dyDescent="0.25">
      <c r="G8" s="47"/>
      <c r="K8" s="48" t="s">
        <v>86</v>
      </c>
    </row>
    <row r="9" spans="1:13" x14ac:dyDescent="0.25">
      <c r="A9" s="98" t="s">
        <v>2</v>
      </c>
      <c r="B9" s="98" t="s">
        <v>3</v>
      </c>
      <c r="C9" s="98" t="s">
        <v>4</v>
      </c>
      <c r="D9" s="98" t="s">
        <v>66</v>
      </c>
      <c r="E9" s="98"/>
      <c r="F9" s="98" t="s">
        <v>5</v>
      </c>
      <c r="G9" s="98" t="s">
        <v>66</v>
      </c>
      <c r="H9" s="98"/>
      <c r="I9" s="98" t="s">
        <v>36</v>
      </c>
      <c r="J9" s="98"/>
      <c r="K9" s="98"/>
    </row>
    <row r="10" spans="1:13" ht="71.25" x14ac:dyDescent="0.25">
      <c r="A10" s="98"/>
      <c r="B10" s="98"/>
      <c r="C10" s="98"/>
      <c r="D10" s="49" t="s">
        <v>68</v>
      </c>
      <c r="E10" s="49" t="s">
        <v>67</v>
      </c>
      <c r="F10" s="98"/>
      <c r="G10" s="49" t="s">
        <v>68</v>
      </c>
      <c r="H10" s="49" t="s">
        <v>67</v>
      </c>
      <c r="I10" s="49" t="s">
        <v>69</v>
      </c>
      <c r="J10" s="49" t="s">
        <v>68</v>
      </c>
      <c r="K10" s="49" t="s">
        <v>67</v>
      </c>
    </row>
    <row r="11" spans="1:13" x14ac:dyDescent="0.25">
      <c r="A11" s="50" t="s">
        <v>7</v>
      </c>
      <c r="B11" s="50" t="s">
        <v>8</v>
      </c>
      <c r="C11" s="51">
        <v>1</v>
      </c>
      <c r="D11" s="51">
        <v>2</v>
      </c>
      <c r="E11" s="51">
        <v>3</v>
      </c>
      <c r="F11" s="50" t="s">
        <v>70</v>
      </c>
      <c r="G11" s="51">
        <v>5</v>
      </c>
      <c r="H11" s="51">
        <v>6</v>
      </c>
      <c r="I11" s="50" t="s">
        <v>71</v>
      </c>
      <c r="J11" s="50" t="s">
        <v>72</v>
      </c>
      <c r="K11" s="50" t="s">
        <v>73</v>
      </c>
    </row>
    <row r="12" spans="1:13" s="43" customFormat="1" ht="28.5" x14ac:dyDescent="0.25">
      <c r="A12" s="52"/>
      <c r="B12" s="53" t="s">
        <v>18</v>
      </c>
      <c r="C12" s="54">
        <f>C13+C45+C61</f>
        <v>888544000000</v>
      </c>
      <c r="D12" s="54">
        <f>D13+D45+D61</f>
        <v>699998000000</v>
      </c>
      <c r="E12" s="54">
        <f>E13+E45+E61</f>
        <v>188546000000</v>
      </c>
      <c r="F12" s="54">
        <f>F13+F45+F61+F62</f>
        <v>1029980726840</v>
      </c>
      <c r="G12" s="54">
        <f>G13+G45+G61+G62</f>
        <v>869080336451</v>
      </c>
      <c r="H12" s="54">
        <f>H13+H45+H61+H62</f>
        <v>229204958855</v>
      </c>
      <c r="I12" s="55">
        <f t="shared" ref="I12:K15" si="0">F12/C12*100</f>
        <v>115.91780787895702</v>
      </c>
      <c r="J12" s="55">
        <f t="shared" si="0"/>
        <v>124.15468850639573</v>
      </c>
      <c r="K12" s="55">
        <f t="shared" si="0"/>
        <v>121.56447702682634</v>
      </c>
      <c r="L12" s="56"/>
    </row>
    <row r="13" spans="1:13" s="43" customFormat="1" ht="28.5" x14ac:dyDescent="0.25">
      <c r="A13" s="52" t="s">
        <v>7</v>
      </c>
      <c r="B13" s="53" t="s">
        <v>74</v>
      </c>
      <c r="C13" s="54">
        <f t="shared" ref="C13:H13" si="1">C14+C27+C43+C44</f>
        <v>888544000000</v>
      </c>
      <c r="D13" s="54">
        <f t="shared" si="1"/>
        <v>699998000000</v>
      </c>
      <c r="E13" s="54">
        <f t="shared" si="1"/>
        <v>188546000000</v>
      </c>
      <c r="F13" s="54">
        <f t="shared" si="1"/>
        <v>957597157330</v>
      </c>
      <c r="G13" s="54">
        <f t="shared" si="1"/>
        <v>755914895484</v>
      </c>
      <c r="H13" s="54">
        <f t="shared" si="1"/>
        <v>201682261846</v>
      </c>
      <c r="I13" s="55">
        <f t="shared" si="0"/>
        <v>107.77149553989447</v>
      </c>
      <c r="J13" s="55">
        <f t="shared" si="0"/>
        <v>107.98815074957358</v>
      </c>
      <c r="K13" s="55">
        <f t="shared" si="0"/>
        <v>106.96713897192198</v>
      </c>
      <c r="M13" s="56"/>
    </row>
    <row r="14" spans="1:13" s="43" customFormat="1" x14ac:dyDescent="0.25">
      <c r="A14" s="52" t="s">
        <v>29</v>
      </c>
      <c r="B14" s="53" t="s">
        <v>20</v>
      </c>
      <c r="C14" s="54">
        <f t="shared" ref="C14:G14" si="2">C15+C26</f>
        <v>58500000000</v>
      </c>
      <c r="D14" s="54">
        <f t="shared" si="2"/>
        <v>48300000000</v>
      </c>
      <c r="E14" s="54">
        <f t="shared" si="2"/>
        <v>10200000000</v>
      </c>
      <c r="F14" s="54">
        <f>F15+F26</f>
        <v>107301680000</v>
      </c>
      <c r="G14" s="54">
        <f t="shared" si="2"/>
        <v>105161389000</v>
      </c>
      <c r="H14" s="54">
        <f>H15+H26</f>
        <v>2140291000</v>
      </c>
      <c r="I14" s="55">
        <f t="shared" si="0"/>
        <v>183.4216752136752</v>
      </c>
      <c r="J14" s="55">
        <f t="shared" si="0"/>
        <v>217.72544306418217</v>
      </c>
      <c r="K14" s="55">
        <f t="shared" si="0"/>
        <v>20.983245098039216</v>
      </c>
      <c r="M14" s="56"/>
    </row>
    <row r="15" spans="1:13" x14ac:dyDescent="0.25">
      <c r="A15" s="51">
        <v>1</v>
      </c>
      <c r="B15" s="57" t="s">
        <v>75</v>
      </c>
      <c r="C15" s="58">
        <f>C24</f>
        <v>58500000000</v>
      </c>
      <c r="D15" s="58">
        <f>D24</f>
        <v>48300000000</v>
      </c>
      <c r="E15" s="58">
        <f>E24</f>
        <v>10200000000</v>
      </c>
      <c r="F15" s="58">
        <f>F16+F23</f>
        <v>103872794537</v>
      </c>
      <c r="G15" s="58">
        <f>G16+G23</f>
        <v>103266506350</v>
      </c>
      <c r="H15" s="58">
        <f>H16+H23</f>
        <v>606288187</v>
      </c>
      <c r="I15" s="59">
        <f t="shared" si="0"/>
        <v>177.56033254188034</v>
      </c>
      <c r="J15" s="59">
        <f t="shared" si="0"/>
        <v>213.80229057971016</v>
      </c>
      <c r="K15" s="59">
        <f t="shared" si="0"/>
        <v>5.9440018333333331</v>
      </c>
    </row>
    <row r="16" spans="1:13" s="88" customFormat="1" ht="28.5" x14ac:dyDescent="0.25">
      <c r="A16" s="84"/>
      <c r="B16" s="85" t="s">
        <v>76</v>
      </c>
      <c r="C16" s="86"/>
      <c r="D16" s="86"/>
      <c r="E16" s="86"/>
      <c r="F16" s="86">
        <f t="shared" ref="F16:F26" si="3">G16+H16</f>
        <v>90747501000</v>
      </c>
      <c r="G16" s="86">
        <f>SUM(G17:G22)</f>
        <v>90747501000</v>
      </c>
      <c r="H16" s="86">
        <f>SUM(H17:H22)</f>
        <v>0</v>
      </c>
      <c r="I16" s="87"/>
      <c r="J16" s="87"/>
      <c r="K16" s="87"/>
    </row>
    <row r="17" spans="1:12" ht="28.5" x14ac:dyDescent="0.25">
      <c r="A17" s="60" t="s">
        <v>28</v>
      </c>
      <c r="B17" s="57" t="s">
        <v>157</v>
      </c>
      <c r="C17" s="58"/>
      <c r="D17" s="58"/>
      <c r="E17" s="58"/>
      <c r="F17" s="58">
        <f t="shared" si="3"/>
        <v>310000000</v>
      </c>
      <c r="G17" s="58">
        <v>310000000</v>
      </c>
      <c r="H17" s="58"/>
      <c r="I17" s="55"/>
      <c r="J17" s="55"/>
      <c r="K17" s="55"/>
    </row>
    <row r="18" spans="1:12" x14ac:dyDescent="0.25">
      <c r="A18" s="60" t="s">
        <v>28</v>
      </c>
      <c r="B18" s="57" t="s">
        <v>90</v>
      </c>
      <c r="C18" s="58"/>
      <c r="D18" s="58"/>
      <c r="E18" s="58"/>
      <c r="F18" s="58">
        <f t="shared" si="3"/>
        <v>1302056000</v>
      </c>
      <c r="G18" s="58">
        <v>1302056000</v>
      </c>
      <c r="H18" s="58"/>
      <c r="I18" s="55"/>
      <c r="J18" s="55"/>
      <c r="K18" s="55"/>
    </row>
    <row r="19" spans="1:12" x14ac:dyDescent="0.25">
      <c r="A19" s="60" t="s">
        <v>28</v>
      </c>
      <c r="B19" s="57" t="s">
        <v>143</v>
      </c>
      <c r="C19" s="58"/>
      <c r="D19" s="58"/>
      <c r="E19" s="58"/>
      <c r="F19" s="58">
        <f t="shared" si="3"/>
        <v>8980954000</v>
      </c>
      <c r="G19" s="58">
        <v>8980954000</v>
      </c>
      <c r="H19" s="58"/>
      <c r="I19" s="55"/>
      <c r="J19" s="55"/>
      <c r="K19" s="55"/>
    </row>
    <row r="20" spans="1:12" x14ac:dyDescent="0.25">
      <c r="A20" s="60" t="s">
        <v>28</v>
      </c>
      <c r="B20" s="57" t="s">
        <v>144</v>
      </c>
      <c r="C20" s="58"/>
      <c r="D20" s="58"/>
      <c r="E20" s="58"/>
      <c r="F20" s="58">
        <f t="shared" si="3"/>
        <v>4547230000</v>
      </c>
      <c r="G20" s="58">
        <v>4547230000</v>
      </c>
      <c r="H20" s="58"/>
      <c r="I20" s="55"/>
      <c r="J20" s="55"/>
      <c r="K20" s="55"/>
    </row>
    <row r="21" spans="1:12" x14ac:dyDescent="0.25">
      <c r="A21" s="60" t="s">
        <v>28</v>
      </c>
      <c r="B21" s="57" t="s">
        <v>145</v>
      </c>
      <c r="C21" s="58"/>
      <c r="D21" s="58"/>
      <c r="E21" s="58"/>
      <c r="F21" s="58">
        <f t="shared" si="3"/>
        <v>73460514000</v>
      </c>
      <c r="G21" s="58">
        <v>73460514000</v>
      </c>
      <c r="H21" s="58"/>
      <c r="I21" s="55"/>
      <c r="J21" s="55"/>
      <c r="K21" s="55"/>
    </row>
    <row r="22" spans="1:12" x14ac:dyDescent="0.25">
      <c r="A22" s="60" t="s">
        <v>28</v>
      </c>
      <c r="B22" s="57" t="s">
        <v>94</v>
      </c>
      <c r="C22" s="58"/>
      <c r="D22" s="58"/>
      <c r="E22" s="58"/>
      <c r="F22" s="58">
        <f t="shared" si="3"/>
        <v>2146747000</v>
      </c>
      <c r="G22" s="58">
        <v>2146747000</v>
      </c>
      <c r="H22" s="58"/>
      <c r="I22" s="55"/>
      <c r="J22" s="55"/>
      <c r="K22" s="55"/>
    </row>
    <row r="23" spans="1:12" s="88" customFormat="1" ht="28.5" x14ac:dyDescent="0.25">
      <c r="A23" s="84"/>
      <c r="B23" s="85" t="s">
        <v>79</v>
      </c>
      <c r="C23" s="86"/>
      <c r="D23" s="86"/>
      <c r="E23" s="86"/>
      <c r="F23" s="86">
        <f>G23+H23</f>
        <v>13125293537</v>
      </c>
      <c r="G23" s="86">
        <f>G24+G25</f>
        <v>12519005350</v>
      </c>
      <c r="H23" s="86">
        <f>H24+H25</f>
        <v>606288187</v>
      </c>
      <c r="I23" s="87"/>
      <c r="J23" s="87"/>
      <c r="K23" s="87"/>
    </row>
    <row r="24" spans="1:12" ht="28.5" x14ac:dyDescent="0.25">
      <c r="A24" s="60" t="s">
        <v>28</v>
      </c>
      <c r="B24" s="57" t="s">
        <v>80</v>
      </c>
      <c r="C24" s="58">
        <f>D24+E24</f>
        <v>58500000000</v>
      </c>
      <c r="D24" s="58">
        <v>48300000000</v>
      </c>
      <c r="E24" s="58">
        <v>10200000000</v>
      </c>
      <c r="F24" s="58">
        <f t="shared" si="3"/>
        <v>13125293537</v>
      </c>
      <c r="G24" s="58">
        <v>12519005350</v>
      </c>
      <c r="H24" s="58">
        <v>606288187</v>
      </c>
      <c r="I24" s="59">
        <f>F24/C24*100</f>
        <v>22.436399208547009</v>
      </c>
      <c r="J24" s="59">
        <f>G24/D24*100</f>
        <v>25.919265734989651</v>
      </c>
      <c r="K24" s="59">
        <f>H24/E24*100</f>
        <v>5.9440018333333331</v>
      </c>
    </row>
    <row r="25" spans="1:12" ht="28.5" x14ac:dyDescent="0.25">
      <c r="A25" s="60" t="s">
        <v>28</v>
      </c>
      <c r="B25" s="57" t="s">
        <v>81</v>
      </c>
      <c r="C25" s="58"/>
      <c r="D25" s="58"/>
      <c r="E25" s="58"/>
      <c r="F25" s="58">
        <f t="shared" si="3"/>
        <v>0</v>
      </c>
      <c r="G25" s="58"/>
      <c r="H25" s="58"/>
      <c r="I25" s="55"/>
      <c r="J25" s="55"/>
      <c r="K25" s="55"/>
    </row>
    <row r="26" spans="1:12" x14ac:dyDescent="0.25">
      <c r="A26" s="51">
        <v>2</v>
      </c>
      <c r="B26" s="57" t="s">
        <v>82</v>
      </c>
      <c r="C26" s="58">
        <f>D26+E26</f>
        <v>0</v>
      </c>
      <c r="D26" s="58"/>
      <c r="E26" s="58"/>
      <c r="F26" s="58">
        <f t="shared" si="3"/>
        <v>3428885463</v>
      </c>
      <c r="G26" s="58">
        <v>1894882650</v>
      </c>
      <c r="H26" s="58">
        <v>1534002813</v>
      </c>
      <c r="I26" s="55"/>
      <c r="J26" s="55"/>
      <c r="K26" s="55"/>
    </row>
    <row r="27" spans="1:12" s="43" customFormat="1" x14ac:dyDescent="0.25">
      <c r="A27" s="52" t="s">
        <v>30</v>
      </c>
      <c r="B27" s="53" t="s">
        <v>21</v>
      </c>
      <c r="C27" s="54">
        <f>SUM(C29:C42)</f>
        <v>814221000000</v>
      </c>
      <c r="D27" s="54">
        <f t="shared" ref="D27:H27" si="4">SUM(D29:D42)</f>
        <v>639190000000</v>
      </c>
      <c r="E27" s="54">
        <f t="shared" si="4"/>
        <v>175031000000</v>
      </c>
      <c r="F27" s="54">
        <f t="shared" si="4"/>
        <v>836226088330</v>
      </c>
      <c r="G27" s="54">
        <f t="shared" si="4"/>
        <v>639556221484</v>
      </c>
      <c r="H27" s="54">
        <f t="shared" si="4"/>
        <v>196669866846</v>
      </c>
      <c r="I27" s="55">
        <f>F27/C27*100</f>
        <v>102.70259405370285</v>
      </c>
      <c r="J27" s="55">
        <f>G27/D27*100</f>
        <v>100.05729462037891</v>
      </c>
      <c r="K27" s="55">
        <f>H27/E27*100</f>
        <v>112.36287677382863</v>
      </c>
      <c r="L27" s="56"/>
    </row>
    <row r="28" spans="1:12" x14ac:dyDescent="0.25">
      <c r="A28" s="50"/>
      <c r="B28" s="57" t="s">
        <v>83</v>
      </c>
      <c r="C28" s="58"/>
      <c r="D28" s="58"/>
      <c r="E28" s="58"/>
      <c r="F28" s="58"/>
      <c r="G28" s="58"/>
      <c r="H28" s="58"/>
      <c r="I28" s="55"/>
      <c r="J28" s="55"/>
      <c r="K28" s="55"/>
      <c r="L28" s="61"/>
    </row>
    <row r="29" spans="1:12" ht="28.5" x14ac:dyDescent="0.25">
      <c r="A29" s="51">
        <v>1</v>
      </c>
      <c r="B29" s="62" t="s">
        <v>77</v>
      </c>
      <c r="C29" s="58">
        <f>D29+E29</f>
        <v>456469000000</v>
      </c>
      <c r="D29" s="58">
        <f>1260000000+455209000000</f>
        <v>456469000000</v>
      </c>
      <c r="E29" s="58"/>
      <c r="F29" s="58">
        <f>G29+H29</f>
        <v>459987754384</v>
      </c>
      <c r="G29" s="58">
        <v>458359284384</v>
      </c>
      <c r="H29" s="58">
        <v>1628470000</v>
      </c>
      <c r="I29" s="59">
        <f>F29/C29*100</f>
        <v>100.77086382295401</v>
      </c>
      <c r="J29" s="59">
        <f>G29/D29*100</f>
        <v>100.41411013321823</v>
      </c>
      <c r="K29" s="59"/>
    </row>
    <row r="30" spans="1:12" x14ac:dyDescent="0.25">
      <c r="A30" s="51">
        <v>2</v>
      </c>
      <c r="B30" s="62" t="s">
        <v>78</v>
      </c>
      <c r="C30" s="58">
        <f t="shared" ref="C30:C39" si="5">D30+E30</f>
        <v>0</v>
      </c>
      <c r="D30" s="58"/>
      <c r="E30" s="58"/>
      <c r="F30" s="58"/>
      <c r="G30" s="58"/>
      <c r="H30" s="58"/>
      <c r="I30" s="59"/>
      <c r="J30" s="59"/>
      <c r="K30" s="59"/>
    </row>
    <row r="31" spans="1:12" x14ac:dyDescent="0.25">
      <c r="A31" s="51">
        <v>3</v>
      </c>
      <c r="B31" s="62" t="s">
        <v>90</v>
      </c>
      <c r="C31" s="58">
        <f t="shared" si="5"/>
        <v>0</v>
      </c>
      <c r="D31" s="58"/>
      <c r="E31" s="58"/>
      <c r="F31" s="58">
        <f t="shared" ref="F31" si="6">G31+H31</f>
        <v>0</v>
      </c>
      <c r="G31" s="58"/>
      <c r="H31" s="58"/>
      <c r="I31" s="59"/>
      <c r="J31" s="59"/>
      <c r="K31" s="59"/>
    </row>
    <row r="32" spans="1:12" x14ac:dyDescent="0.25">
      <c r="A32" s="51">
        <v>4</v>
      </c>
      <c r="B32" s="62" t="s">
        <v>91</v>
      </c>
      <c r="C32" s="58">
        <f t="shared" si="5"/>
        <v>6407000000</v>
      </c>
      <c r="D32" s="58">
        <v>3350000000</v>
      </c>
      <c r="E32" s="58">
        <v>3057000000</v>
      </c>
      <c r="F32" s="58">
        <f t="shared" ref="F32:F40" si="7">G32+H32</f>
        <v>10362715000</v>
      </c>
      <c r="G32" s="58">
        <v>3376705000</v>
      </c>
      <c r="H32" s="58">
        <v>6986010000</v>
      </c>
      <c r="I32" s="59">
        <f t="shared" ref="I31:I40" si="8">F32/C32*100</f>
        <v>161.7405181832371</v>
      </c>
      <c r="J32" s="59">
        <f t="shared" ref="J31:J42" si="9">G32/D32*100</f>
        <v>100.79716417910447</v>
      </c>
      <c r="K32" s="59">
        <f>H32/E32*100</f>
        <v>228.52502453385674</v>
      </c>
    </row>
    <row r="33" spans="1:11" ht="28.5" x14ac:dyDescent="0.25">
      <c r="A33" s="51">
        <v>5</v>
      </c>
      <c r="B33" s="62" t="s">
        <v>92</v>
      </c>
      <c r="C33" s="58">
        <f t="shared" si="5"/>
        <v>0</v>
      </c>
      <c r="D33" s="58"/>
      <c r="E33" s="58"/>
      <c r="F33" s="58">
        <f t="shared" si="7"/>
        <v>0</v>
      </c>
      <c r="G33" s="58"/>
      <c r="H33" s="58"/>
      <c r="I33" s="59"/>
      <c r="J33" s="59"/>
      <c r="K33" s="59"/>
    </row>
    <row r="34" spans="1:11" x14ac:dyDescent="0.25">
      <c r="A34" s="51">
        <v>6</v>
      </c>
      <c r="B34" s="62" t="s">
        <v>93</v>
      </c>
      <c r="C34" s="58">
        <f t="shared" si="5"/>
        <v>817000000</v>
      </c>
      <c r="D34" s="58">
        <v>600000000</v>
      </c>
      <c r="E34" s="58">
        <v>217000000</v>
      </c>
      <c r="F34" s="58">
        <f t="shared" si="7"/>
        <v>516242000</v>
      </c>
      <c r="G34" s="58">
        <v>330065000</v>
      </c>
      <c r="H34" s="58">
        <v>186177000</v>
      </c>
      <c r="I34" s="59">
        <f t="shared" si="8"/>
        <v>63.187515299877603</v>
      </c>
      <c r="J34" s="59">
        <f t="shared" si="9"/>
        <v>55.010833333333331</v>
      </c>
      <c r="K34" s="59">
        <f>H34/E34*100</f>
        <v>85.795852534562215</v>
      </c>
    </row>
    <row r="35" spans="1:11" x14ac:dyDescent="0.25">
      <c r="A35" s="51">
        <v>7</v>
      </c>
      <c r="B35" s="62" t="s">
        <v>94</v>
      </c>
      <c r="C35" s="58">
        <f t="shared" si="5"/>
        <v>2000000000</v>
      </c>
      <c r="D35" s="58">
        <v>2000000000</v>
      </c>
      <c r="E35" s="58"/>
      <c r="F35" s="58">
        <f t="shared" si="7"/>
        <v>1426127000</v>
      </c>
      <c r="G35" s="58">
        <v>1426127000</v>
      </c>
      <c r="H35" s="58"/>
      <c r="I35" s="59">
        <f t="shared" si="8"/>
        <v>71.306349999999995</v>
      </c>
      <c r="J35" s="59">
        <f t="shared" si="9"/>
        <v>71.306349999999995</v>
      </c>
      <c r="K35" s="59"/>
    </row>
    <row r="36" spans="1:11" x14ac:dyDescent="0.25">
      <c r="A36" s="51">
        <v>8</v>
      </c>
      <c r="B36" s="62" t="s">
        <v>95</v>
      </c>
      <c r="C36" s="58">
        <f t="shared" si="5"/>
        <v>172115000000</v>
      </c>
      <c r="D36" s="58">
        <v>110209000000</v>
      </c>
      <c r="E36" s="58">
        <v>61906000000</v>
      </c>
      <c r="F36" s="58">
        <f t="shared" si="7"/>
        <v>161761670900</v>
      </c>
      <c r="G36" s="58">
        <f>104956817900</f>
        <v>104956817900</v>
      </c>
      <c r="H36" s="58">
        <v>56804853000</v>
      </c>
      <c r="I36" s="59">
        <f t="shared" si="8"/>
        <v>93.984644510937457</v>
      </c>
      <c r="J36" s="59">
        <f t="shared" si="9"/>
        <v>95.234343746880924</v>
      </c>
      <c r="K36" s="59">
        <f>H36/E36*100</f>
        <v>91.759850418376246</v>
      </c>
    </row>
    <row r="37" spans="1:11" ht="42.75" x14ac:dyDescent="0.25">
      <c r="A37" s="51">
        <v>9</v>
      </c>
      <c r="B37" s="62" t="s">
        <v>96</v>
      </c>
      <c r="C37" s="58">
        <f t="shared" si="5"/>
        <v>130063000000</v>
      </c>
      <c r="D37" s="58">
        <v>32095000000</v>
      </c>
      <c r="E37" s="58">
        <v>97968000000</v>
      </c>
      <c r="F37" s="58">
        <f t="shared" si="7"/>
        <v>150440844595</v>
      </c>
      <c r="G37" s="58">
        <v>35056464050</v>
      </c>
      <c r="H37" s="58">
        <v>115384380545</v>
      </c>
      <c r="I37" s="59">
        <f t="shared" si="8"/>
        <v>115.66767227804986</v>
      </c>
      <c r="J37" s="59">
        <f t="shared" si="9"/>
        <v>109.22718195980683</v>
      </c>
      <c r="K37" s="59">
        <f>H37/E37*100</f>
        <v>117.77762182039034</v>
      </c>
    </row>
    <row r="38" spans="1:11" x14ac:dyDescent="0.25">
      <c r="A38" s="51">
        <v>10</v>
      </c>
      <c r="B38" s="62" t="s">
        <v>97</v>
      </c>
      <c r="C38" s="58">
        <f t="shared" si="5"/>
        <v>23613000000</v>
      </c>
      <c r="D38" s="58">
        <v>18725000000</v>
      </c>
      <c r="E38" s="58">
        <v>4888000000</v>
      </c>
      <c r="F38" s="58">
        <f t="shared" si="7"/>
        <v>23387759916</v>
      </c>
      <c r="G38" s="58">
        <v>19293564150</v>
      </c>
      <c r="H38" s="58">
        <v>4094195766</v>
      </c>
      <c r="I38" s="59">
        <f t="shared" si="8"/>
        <v>99.046118307711851</v>
      </c>
      <c r="J38" s="59">
        <f t="shared" si="9"/>
        <v>103.0363906542056</v>
      </c>
      <c r="K38" s="59">
        <f>H38/E38*100</f>
        <v>83.760142512274953</v>
      </c>
    </row>
    <row r="39" spans="1:11" x14ac:dyDescent="0.25">
      <c r="A39" s="51">
        <v>11</v>
      </c>
      <c r="B39" s="62" t="s">
        <v>98</v>
      </c>
      <c r="C39" s="58">
        <f t="shared" si="5"/>
        <v>12649000000</v>
      </c>
      <c r="D39" s="58">
        <v>6229000000</v>
      </c>
      <c r="E39" s="58">
        <v>6420000000</v>
      </c>
      <c r="F39" s="58">
        <f t="shared" si="7"/>
        <v>21845246124</v>
      </c>
      <c r="G39" s="58">
        <f>6844867000+3814775000</f>
        <v>10659642000</v>
      </c>
      <c r="H39" s="58">
        <f>7872831030+3312773094</f>
        <v>11185604124</v>
      </c>
      <c r="I39" s="59">
        <f t="shared" si="8"/>
        <v>172.70334511819115</v>
      </c>
      <c r="J39" s="59">
        <f t="shared" si="9"/>
        <v>171.12926633488522</v>
      </c>
      <c r="K39" s="59">
        <f>H39/E39*100</f>
        <v>174.23059383177571</v>
      </c>
    </row>
    <row r="40" spans="1:11" x14ac:dyDescent="0.25">
      <c r="A40" s="51">
        <v>12</v>
      </c>
      <c r="B40" s="62" t="s">
        <v>99</v>
      </c>
      <c r="C40" s="58">
        <f>D40+E40</f>
        <v>4774000000</v>
      </c>
      <c r="D40" s="58">
        <v>4213000000</v>
      </c>
      <c r="E40" s="58">
        <v>561000000</v>
      </c>
      <c r="F40" s="58">
        <f t="shared" si="7"/>
        <v>6497728411</v>
      </c>
      <c r="G40" s="58">
        <v>6097552000</v>
      </c>
      <c r="H40" s="58">
        <v>400176411</v>
      </c>
      <c r="I40" s="59">
        <f t="shared" si="8"/>
        <v>136.10658590280687</v>
      </c>
      <c r="J40" s="59">
        <f t="shared" si="9"/>
        <v>144.73183004984571</v>
      </c>
      <c r="K40" s="59">
        <f>H40/E40*100</f>
        <v>71.3326935828877</v>
      </c>
    </row>
    <row r="41" spans="1:11" ht="42.75" x14ac:dyDescent="0.25">
      <c r="A41" s="51">
        <v>13</v>
      </c>
      <c r="B41" s="62" t="s">
        <v>133</v>
      </c>
      <c r="C41" s="58">
        <f>D41</f>
        <v>5122000000</v>
      </c>
      <c r="D41" s="58">
        <v>5122000000</v>
      </c>
      <c r="E41" s="58"/>
      <c r="F41" s="58"/>
      <c r="G41" s="58"/>
      <c r="H41" s="58"/>
      <c r="I41" s="59"/>
      <c r="J41" s="59">
        <f t="shared" si="9"/>
        <v>0</v>
      </c>
      <c r="K41" s="59"/>
    </row>
    <row r="42" spans="1:11" ht="42.75" x14ac:dyDescent="0.25">
      <c r="A42" s="51">
        <v>14</v>
      </c>
      <c r="B42" s="62" t="s">
        <v>156</v>
      </c>
      <c r="C42" s="58">
        <f>D42+E42</f>
        <v>192000000</v>
      </c>
      <c r="D42" s="58">
        <v>178000000</v>
      </c>
      <c r="E42" s="58">
        <v>14000000</v>
      </c>
      <c r="F42" s="58"/>
      <c r="G42" s="58"/>
      <c r="H42" s="58"/>
      <c r="I42" s="59"/>
      <c r="J42" s="59">
        <f t="shared" si="9"/>
        <v>0</v>
      </c>
      <c r="K42" s="59"/>
    </row>
    <row r="43" spans="1:11" s="43" customFormat="1" x14ac:dyDescent="0.25">
      <c r="A43" s="52" t="s">
        <v>31</v>
      </c>
      <c r="B43" s="53" t="s">
        <v>22</v>
      </c>
      <c r="C43" s="54">
        <f>D43+E43</f>
        <v>15823000000</v>
      </c>
      <c r="D43" s="54">
        <v>12508000000</v>
      </c>
      <c r="E43" s="54">
        <v>3315000000</v>
      </c>
      <c r="F43" s="54">
        <f>G43+H43</f>
        <v>14069389000</v>
      </c>
      <c r="G43" s="54">
        <v>11197285000</v>
      </c>
      <c r="H43" s="54">
        <v>2872104000</v>
      </c>
      <c r="I43" s="55">
        <f>F43/C43*100</f>
        <v>88.917329204322826</v>
      </c>
      <c r="J43" s="55">
        <f>G43/D43*100</f>
        <v>89.520986568596101</v>
      </c>
      <c r="K43" s="55">
        <f>H43/E43*100</f>
        <v>86.639638009049776</v>
      </c>
    </row>
    <row r="44" spans="1:11" s="43" customFormat="1" ht="28.5" x14ac:dyDescent="0.25">
      <c r="A44" s="52" t="s">
        <v>85</v>
      </c>
      <c r="B44" s="53" t="s">
        <v>23</v>
      </c>
      <c r="C44" s="54">
        <f>D44+E44</f>
        <v>0</v>
      </c>
      <c r="D44" s="54"/>
      <c r="E44" s="54"/>
      <c r="F44" s="54">
        <f>G44+H44</f>
        <v>0</v>
      </c>
      <c r="G44" s="54"/>
      <c r="H44" s="54"/>
      <c r="I44" s="55"/>
      <c r="J44" s="55"/>
      <c r="K44" s="55"/>
    </row>
    <row r="45" spans="1:11" s="43" customFormat="1" ht="28.5" x14ac:dyDescent="0.25">
      <c r="A45" s="52" t="s">
        <v>8</v>
      </c>
      <c r="B45" s="53" t="s">
        <v>158</v>
      </c>
      <c r="C45" s="54">
        <f t="shared" ref="C45:F45" si="10">C46+C57</f>
        <v>0</v>
      </c>
      <c r="D45" s="54">
        <f t="shared" si="10"/>
        <v>0</v>
      </c>
      <c r="E45" s="54">
        <f t="shared" si="10"/>
        <v>0</v>
      </c>
      <c r="F45" s="54">
        <f t="shared" si="10"/>
        <v>0</v>
      </c>
      <c r="G45" s="54">
        <v>54225496222</v>
      </c>
      <c r="H45" s="54">
        <v>14079072244</v>
      </c>
      <c r="I45" s="55"/>
      <c r="J45" s="55"/>
      <c r="K45" s="55"/>
    </row>
    <row r="46" spans="1:11" s="43" customFormat="1" ht="28.5" hidden="1" x14ac:dyDescent="0.25">
      <c r="A46" s="52" t="s">
        <v>29</v>
      </c>
      <c r="B46" s="53" t="s">
        <v>25</v>
      </c>
      <c r="C46" s="54"/>
      <c r="D46" s="54"/>
      <c r="E46" s="54"/>
      <c r="F46" s="54">
        <f>F47+F50+F56</f>
        <v>0</v>
      </c>
      <c r="G46" s="54">
        <f>G47+G50+G56</f>
        <v>0</v>
      </c>
      <c r="H46" s="54">
        <f t="shared" ref="H46" si="11">H47+H50</f>
        <v>0</v>
      </c>
      <c r="I46" s="55"/>
      <c r="J46" s="55"/>
      <c r="K46" s="55"/>
    </row>
    <row r="47" spans="1:11" s="43" customFormat="1" ht="28.5" hidden="1" x14ac:dyDescent="0.25">
      <c r="A47" s="63">
        <v>1</v>
      </c>
      <c r="B47" s="53" t="s">
        <v>106</v>
      </c>
      <c r="C47" s="54"/>
      <c r="D47" s="54"/>
      <c r="E47" s="54"/>
      <c r="F47" s="54">
        <f>F48+F49</f>
        <v>0</v>
      </c>
      <c r="G47" s="54">
        <f>G48+G49</f>
        <v>0</v>
      </c>
      <c r="H47" s="54">
        <f>H48+H49</f>
        <v>0</v>
      </c>
      <c r="I47" s="55"/>
      <c r="J47" s="55"/>
      <c r="K47" s="55"/>
    </row>
    <row r="48" spans="1:11" ht="28.5" hidden="1" x14ac:dyDescent="0.25">
      <c r="A48" s="64" t="s">
        <v>28</v>
      </c>
      <c r="B48" s="57" t="s">
        <v>100</v>
      </c>
      <c r="C48" s="58"/>
      <c r="D48" s="58"/>
      <c r="E48" s="58"/>
      <c r="F48" s="58"/>
      <c r="G48" s="58"/>
      <c r="H48" s="58"/>
      <c r="I48" s="55"/>
      <c r="J48" s="55"/>
      <c r="K48" s="55"/>
    </row>
    <row r="49" spans="1:11" ht="28.5" hidden="1" x14ac:dyDescent="0.25">
      <c r="A49" s="64" t="s">
        <v>28</v>
      </c>
      <c r="B49" s="57" t="s">
        <v>105</v>
      </c>
      <c r="C49" s="58"/>
      <c r="D49" s="58"/>
      <c r="E49" s="58"/>
      <c r="F49" s="58"/>
      <c r="G49" s="58"/>
      <c r="H49" s="58"/>
      <c r="I49" s="55"/>
      <c r="J49" s="55"/>
      <c r="K49" s="55"/>
    </row>
    <row r="50" spans="1:11" s="43" customFormat="1" ht="28.5" hidden="1" x14ac:dyDescent="0.25">
      <c r="A50" s="63">
        <v>2</v>
      </c>
      <c r="B50" s="53" t="s">
        <v>137</v>
      </c>
      <c r="C50" s="54"/>
      <c r="D50" s="54"/>
      <c r="E50" s="54"/>
      <c r="F50" s="54">
        <f>F52+F53+F54+F51+F55</f>
        <v>0</v>
      </c>
      <c r="G50" s="54">
        <f>G52+G53+G54+G51+G55</f>
        <v>0</v>
      </c>
      <c r="H50" s="54">
        <f>H52+H53+H54</f>
        <v>0</v>
      </c>
      <c r="I50" s="55"/>
      <c r="J50" s="55"/>
      <c r="K50" s="55"/>
    </row>
    <row r="51" spans="1:11" hidden="1" x14ac:dyDescent="0.25">
      <c r="A51" s="51"/>
      <c r="B51" s="57" t="s">
        <v>134</v>
      </c>
      <c r="C51" s="58"/>
      <c r="D51" s="58"/>
      <c r="E51" s="58"/>
      <c r="F51" s="58"/>
      <c r="G51" s="58"/>
      <c r="H51" s="58"/>
      <c r="I51" s="59"/>
      <c r="J51" s="59"/>
      <c r="K51" s="59"/>
    </row>
    <row r="52" spans="1:11" hidden="1" x14ac:dyDescent="0.25">
      <c r="A52" s="64" t="s">
        <v>28</v>
      </c>
      <c r="B52" s="57" t="s">
        <v>102</v>
      </c>
      <c r="C52" s="58"/>
      <c r="D52" s="58"/>
      <c r="E52" s="58"/>
      <c r="F52" s="58"/>
      <c r="G52" s="58"/>
      <c r="H52" s="58"/>
      <c r="I52" s="55"/>
      <c r="J52" s="55"/>
      <c r="K52" s="55"/>
    </row>
    <row r="53" spans="1:11" ht="42.75" hidden="1" x14ac:dyDescent="0.25">
      <c r="A53" s="64" t="s">
        <v>28</v>
      </c>
      <c r="B53" s="57" t="s">
        <v>103</v>
      </c>
      <c r="C53" s="58"/>
      <c r="D53" s="58"/>
      <c r="E53" s="58"/>
      <c r="F53" s="58"/>
      <c r="G53" s="58"/>
      <c r="H53" s="58"/>
      <c r="I53" s="55"/>
      <c r="J53" s="55"/>
      <c r="K53" s="55"/>
    </row>
    <row r="54" spans="1:11" hidden="1" x14ac:dyDescent="0.25">
      <c r="A54" s="64" t="s">
        <v>28</v>
      </c>
      <c r="B54" s="57" t="s">
        <v>104</v>
      </c>
      <c r="C54" s="58"/>
      <c r="D54" s="58"/>
      <c r="E54" s="58"/>
      <c r="F54" s="58"/>
      <c r="G54" s="58"/>
      <c r="H54" s="58"/>
      <c r="I54" s="55"/>
      <c r="J54" s="55"/>
      <c r="K54" s="55"/>
    </row>
    <row r="55" spans="1:11" ht="42.75" hidden="1" x14ac:dyDescent="0.25">
      <c r="A55" s="64" t="s">
        <v>28</v>
      </c>
      <c r="B55" s="57" t="s">
        <v>136</v>
      </c>
      <c r="C55" s="58"/>
      <c r="D55" s="58"/>
      <c r="E55" s="58"/>
      <c r="F55" s="58"/>
      <c r="G55" s="58"/>
      <c r="H55" s="58"/>
      <c r="I55" s="55"/>
      <c r="J55" s="55"/>
      <c r="K55" s="55"/>
    </row>
    <row r="56" spans="1:11" s="43" customFormat="1" hidden="1" x14ac:dyDescent="0.25">
      <c r="A56" s="65">
        <v>3</v>
      </c>
      <c r="B56" s="53" t="s">
        <v>138</v>
      </c>
      <c r="C56" s="54"/>
      <c r="D56" s="54"/>
      <c r="E56" s="54"/>
      <c r="F56" s="54"/>
      <c r="G56" s="54"/>
      <c r="H56" s="54"/>
      <c r="I56" s="55"/>
      <c r="J56" s="55"/>
      <c r="K56" s="55"/>
    </row>
    <row r="57" spans="1:11" s="43" customFormat="1" ht="28.5" hidden="1" x14ac:dyDescent="0.25">
      <c r="A57" s="52" t="s">
        <v>30</v>
      </c>
      <c r="B57" s="53" t="s">
        <v>26</v>
      </c>
      <c r="C57" s="54"/>
      <c r="D57" s="54"/>
      <c r="E57" s="54"/>
      <c r="F57" s="54">
        <f>SUM(F58:F60)</f>
        <v>0</v>
      </c>
      <c r="G57" s="54">
        <f>G58+G59+G60</f>
        <v>0</v>
      </c>
      <c r="H57" s="54">
        <f>SUM(H58:H60)</f>
        <v>0</v>
      </c>
      <c r="I57" s="55"/>
      <c r="J57" s="55"/>
      <c r="K57" s="55"/>
    </row>
    <row r="58" spans="1:11" ht="28.5" hidden="1" x14ac:dyDescent="0.25">
      <c r="A58" s="51">
        <v>1</v>
      </c>
      <c r="B58" s="57" t="s">
        <v>101</v>
      </c>
      <c r="C58" s="58"/>
      <c r="D58" s="58"/>
      <c r="E58" s="58"/>
      <c r="F58" s="58"/>
      <c r="G58" s="58"/>
      <c r="H58" s="58"/>
      <c r="I58" s="55"/>
      <c r="J58" s="55"/>
      <c r="K58" s="55"/>
    </row>
    <row r="59" spans="1:11" ht="28.5" hidden="1" x14ac:dyDescent="0.25">
      <c r="A59" s="51">
        <v>2</v>
      </c>
      <c r="B59" s="57" t="s">
        <v>135</v>
      </c>
      <c r="C59" s="58"/>
      <c r="D59" s="58"/>
      <c r="E59" s="58"/>
      <c r="F59" s="58"/>
      <c r="G59" s="58"/>
      <c r="H59" s="58"/>
      <c r="I59" s="55"/>
      <c r="J59" s="55"/>
      <c r="K59" s="55"/>
    </row>
    <row r="60" spans="1:11" ht="28.5" hidden="1" x14ac:dyDescent="0.25">
      <c r="A60" s="51">
        <v>3</v>
      </c>
      <c r="B60" s="57" t="s">
        <v>107</v>
      </c>
      <c r="C60" s="58"/>
      <c r="D60" s="58"/>
      <c r="E60" s="58"/>
      <c r="F60" s="58"/>
      <c r="G60" s="58"/>
      <c r="H60" s="58"/>
      <c r="I60" s="55"/>
      <c r="J60" s="55"/>
      <c r="K60" s="55"/>
    </row>
    <row r="61" spans="1:11" s="43" customFormat="1" ht="28.5" x14ac:dyDescent="0.25">
      <c r="A61" s="52" t="s">
        <v>64</v>
      </c>
      <c r="B61" s="53" t="s">
        <v>84</v>
      </c>
      <c r="C61" s="54"/>
      <c r="D61" s="54"/>
      <c r="E61" s="54"/>
      <c r="F61" s="54">
        <f>G61+H61</f>
        <v>63807002810</v>
      </c>
      <c r="G61" s="54">
        <v>52290129145</v>
      </c>
      <c r="H61" s="54">
        <v>11516873665</v>
      </c>
      <c r="I61" s="55"/>
      <c r="J61" s="55"/>
      <c r="K61" s="55"/>
    </row>
    <row r="62" spans="1:11" ht="28.5" x14ac:dyDescent="0.25">
      <c r="A62" s="52" t="s">
        <v>87</v>
      </c>
      <c r="B62" s="53" t="s">
        <v>108</v>
      </c>
      <c r="C62" s="59"/>
      <c r="D62" s="59"/>
      <c r="E62" s="59"/>
      <c r="F62" s="54">
        <f>G62+H62</f>
        <v>8576566700</v>
      </c>
      <c r="G62" s="54">
        <v>6649815600</v>
      </c>
      <c r="H62" s="54">
        <v>1926751100</v>
      </c>
      <c r="I62" s="55"/>
      <c r="J62" s="55"/>
      <c r="K62" s="55"/>
    </row>
  </sheetData>
  <mergeCells count="11">
    <mergeCell ref="A3:K3"/>
    <mergeCell ref="A4:K4"/>
    <mergeCell ref="A5:K5"/>
    <mergeCell ref="A6:K6"/>
    <mergeCell ref="A9:A10"/>
    <mergeCell ref="I9:K9"/>
    <mergeCell ref="G9:H9"/>
    <mergeCell ref="F9:F10"/>
    <mergeCell ref="D9:E9"/>
    <mergeCell ref="C9:C10"/>
    <mergeCell ref="B9:B10"/>
  </mergeCells>
  <pageMargins left="0.68" right="0.42" top="0.74803149606299213" bottom="0.34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7"/>
  <sheetViews>
    <sheetView workbookViewId="0">
      <selection activeCell="C26" sqref="C25:C26"/>
    </sheetView>
  </sheetViews>
  <sheetFormatPr defaultColWidth="9" defaultRowHeight="14.25" x14ac:dyDescent="0.25"/>
  <cols>
    <col min="1" max="1" width="4.42578125" style="67" customWidth="1"/>
    <col min="2" max="2" width="35.7109375" style="67" customWidth="1"/>
    <col min="3" max="3" width="19.85546875" style="67" customWidth="1"/>
    <col min="4" max="4" width="20" style="67" customWidth="1"/>
    <col min="5" max="5" width="8.5703125" style="67" customWidth="1"/>
    <col min="6" max="6" width="20.42578125" style="67" bestFit="1" customWidth="1"/>
    <col min="7" max="16384" width="9" style="67"/>
  </cols>
  <sheetData>
    <row r="1" spans="1:5" x14ac:dyDescent="0.25">
      <c r="A1" s="66" t="s">
        <v>0</v>
      </c>
      <c r="E1" s="68" t="s">
        <v>126</v>
      </c>
    </row>
    <row r="2" spans="1:5" x14ac:dyDescent="0.25">
      <c r="A2" s="66"/>
      <c r="E2" s="68"/>
    </row>
    <row r="3" spans="1:5" x14ac:dyDescent="0.25">
      <c r="A3" s="99" t="s">
        <v>159</v>
      </c>
      <c r="B3" s="99"/>
      <c r="C3" s="99"/>
      <c r="D3" s="99"/>
      <c r="E3" s="99"/>
    </row>
    <row r="4" spans="1:5" x14ac:dyDescent="0.25">
      <c r="A4" s="100" t="s">
        <v>1</v>
      </c>
      <c r="B4" s="100"/>
      <c r="C4" s="100"/>
      <c r="D4" s="100"/>
      <c r="E4" s="100"/>
    </row>
    <row r="5" spans="1:5" x14ac:dyDescent="0.25">
      <c r="A5" s="100" t="s">
        <v>155</v>
      </c>
      <c r="B5" s="100"/>
      <c r="C5" s="100"/>
      <c r="D5" s="100"/>
      <c r="E5" s="100"/>
    </row>
    <row r="7" spans="1:5" x14ac:dyDescent="0.25">
      <c r="C7" s="69"/>
      <c r="E7" s="70" t="s">
        <v>127</v>
      </c>
    </row>
    <row r="8" spans="1:5" ht="42.75" x14ac:dyDescent="0.25">
      <c r="A8" s="71" t="s">
        <v>2</v>
      </c>
      <c r="B8" s="71" t="s">
        <v>3</v>
      </c>
      <c r="C8" s="71" t="s">
        <v>4</v>
      </c>
      <c r="D8" s="71" t="s">
        <v>5</v>
      </c>
      <c r="E8" s="72" t="s">
        <v>6</v>
      </c>
    </row>
    <row r="9" spans="1:5" s="66" customFormat="1" x14ac:dyDescent="0.25">
      <c r="A9" s="71"/>
      <c r="B9" s="53" t="s">
        <v>18</v>
      </c>
      <c r="C9" s="73">
        <f>C10+C11+C47</f>
        <v>869078000000</v>
      </c>
      <c r="D9" s="73">
        <f>D10+D11+D47</f>
        <v>1068587094451</v>
      </c>
      <c r="E9" s="74">
        <f>D9/C9*100</f>
        <v>122.95640833745647</v>
      </c>
    </row>
    <row r="10" spans="1:5" s="66" customFormat="1" ht="28.5" x14ac:dyDescent="0.25">
      <c r="A10" s="71" t="s">
        <v>7</v>
      </c>
      <c r="B10" s="53" t="s">
        <v>109</v>
      </c>
      <c r="C10" s="73">
        <v>169080000000</v>
      </c>
      <c r="D10" s="73">
        <v>199506758000</v>
      </c>
      <c r="E10" s="74">
        <f t="shared" ref="E10:E47" si="0">D10/C10*100</f>
        <v>117.99548024603739</v>
      </c>
    </row>
    <row r="11" spans="1:5" s="66" customFormat="1" ht="28.5" x14ac:dyDescent="0.25">
      <c r="A11" s="71" t="s">
        <v>8</v>
      </c>
      <c r="B11" s="53" t="s">
        <v>114</v>
      </c>
      <c r="C11" s="73">
        <f>C13+C27+C44+C45+C46</f>
        <v>699998000000</v>
      </c>
      <c r="D11" s="73">
        <f>D13+D27+D44+D45+D46</f>
        <v>816790207306</v>
      </c>
      <c r="E11" s="74">
        <f t="shared" si="0"/>
        <v>116.6846487141392</v>
      </c>
    </row>
    <row r="12" spans="1:5" s="78" customFormat="1" x14ac:dyDescent="0.25">
      <c r="A12" s="75"/>
      <c r="B12" s="76" t="s">
        <v>110</v>
      </c>
      <c r="C12" s="77"/>
      <c r="D12" s="77"/>
      <c r="E12" s="74"/>
    </row>
    <row r="13" spans="1:5" s="66" customFormat="1" x14ac:dyDescent="0.25">
      <c r="A13" s="71" t="s">
        <v>29</v>
      </c>
      <c r="B13" s="53" t="s">
        <v>20</v>
      </c>
      <c r="C13" s="73">
        <f>C14+C26</f>
        <v>48300000000</v>
      </c>
      <c r="D13" s="73">
        <f>D14+D26</f>
        <v>105161389000</v>
      </c>
      <c r="E13" s="74">
        <f t="shared" si="0"/>
        <v>217.72544306418217</v>
      </c>
    </row>
    <row r="14" spans="1:5" x14ac:dyDescent="0.25">
      <c r="A14" s="79">
        <v>1</v>
      </c>
      <c r="B14" s="57" t="s">
        <v>75</v>
      </c>
      <c r="C14" s="42">
        <f>SUM(C16:C25)</f>
        <v>0</v>
      </c>
      <c r="D14" s="42">
        <f>SUM(D16:D25)</f>
        <v>90747501000</v>
      </c>
      <c r="E14" s="74"/>
    </row>
    <row r="15" spans="1:5" s="78" customFormat="1" x14ac:dyDescent="0.25">
      <c r="A15" s="75"/>
      <c r="B15" s="76" t="s">
        <v>110</v>
      </c>
      <c r="C15" s="77"/>
      <c r="D15" s="77"/>
      <c r="E15" s="74"/>
    </row>
    <row r="16" spans="1:5" x14ac:dyDescent="0.25">
      <c r="A16" s="79" t="s">
        <v>116</v>
      </c>
      <c r="B16" s="57" t="s">
        <v>77</v>
      </c>
      <c r="C16" s="42"/>
      <c r="D16" s="42">
        <v>310000000</v>
      </c>
      <c r="E16" s="74"/>
    </row>
    <row r="17" spans="1:6" x14ac:dyDescent="0.25">
      <c r="A17" s="79" t="s">
        <v>117</v>
      </c>
      <c r="B17" s="57" t="s">
        <v>78</v>
      </c>
      <c r="C17" s="42"/>
      <c r="D17" s="42"/>
      <c r="E17" s="74"/>
    </row>
    <row r="18" spans="1:6" x14ac:dyDescent="0.25">
      <c r="A18" s="79" t="s">
        <v>118</v>
      </c>
      <c r="B18" s="57" t="s">
        <v>90</v>
      </c>
      <c r="C18" s="42"/>
      <c r="D18" s="42">
        <v>1302056000</v>
      </c>
      <c r="E18" s="74"/>
    </row>
    <row r="19" spans="1:6" x14ac:dyDescent="0.25">
      <c r="A19" s="79" t="s">
        <v>119</v>
      </c>
      <c r="B19" s="57" t="s">
        <v>91</v>
      </c>
      <c r="C19" s="42"/>
      <c r="D19" s="42">
        <v>8980954000</v>
      </c>
      <c r="E19" s="74"/>
    </row>
    <row r="20" spans="1:6" x14ac:dyDescent="0.25">
      <c r="A20" s="79" t="s">
        <v>120</v>
      </c>
      <c r="B20" s="57" t="s">
        <v>111</v>
      </c>
      <c r="C20" s="42"/>
      <c r="D20" s="42"/>
      <c r="E20" s="74"/>
    </row>
    <row r="21" spans="1:6" x14ac:dyDescent="0.25">
      <c r="A21" s="79" t="s">
        <v>121</v>
      </c>
      <c r="B21" s="57" t="s">
        <v>93</v>
      </c>
      <c r="C21" s="42"/>
      <c r="D21" s="42">
        <v>4547230000</v>
      </c>
      <c r="E21" s="74"/>
    </row>
    <row r="22" spans="1:6" x14ac:dyDescent="0.25">
      <c r="A22" s="79" t="s">
        <v>122</v>
      </c>
      <c r="B22" s="57" t="s">
        <v>94</v>
      </c>
      <c r="C22" s="42"/>
      <c r="D22" s="42">
        <v>2146747000</v>
      </c>
      <c r="E22" s="74"/>
    </row>
    <row r="23" spans="1:6" x14ac:dyDescent="0.25">
      <c r="A23" s="79" t="s">
        <v>123</v>
      </c>
      <c r="B23" s="57" t="s">
        <v>112</v>
      </c>
      <c r="C23" s="42"/>
      <c r="D23" s="42">
        <v>73460514000</v>
      </c>
      <c r="E23" s="74"/>
    </row>
    <row r="24" spans="1:6" ht="28.5" x14ac:dyDescent="0.25">
      <c r="A24" s="79" t="s">
        <v>124</v>
      </c>
      <c r="B24" s="57" t="s">
        <v>115</v>
      </c>
      <c r="C24" s="42"/>
      <c r="D24" s="42"/>
      <c r="E24" s="74"/>
    </row>
    <row r="25" spans="1:6" x14ac:dyDescent="0.25">
      <c r="A25" s="79" t="s">
        <v>125</v>
      </c>
      <c r="B25" s="57" t="s">
        <v>97</v>
      </c>
      <c r="C25" s="42"/>
      <c r="D25" s="42"/>
      <c r="E25" s="74"/>
    </row>
    <row r="26" spans="1:6" x14ac:dyDescent="0.25">
      <c r="A26" s="79">
        <v>2</v>
      </c>
      <c r="B26" s="57" t="s">
        <v>113</v>
      </c>
      <c r="C26" s="42">
        <v>48300000000</v>
      </c>
      <c r="D26" s="42">
        <v>14413888000</v>
      </c>
      <c r="E26" s="80">
        <f t="shared" si="0"/>
        <v>29.842418219461699</v>
      </c>
    </row>
    <row r="27" spans="1:6" s="66" customFormat="1" x14ac:dyDescent="0.25">
      <c r="A27" s="71" t="s">
        <v>30</v>
      </c>
      <c r="B27" s="53" t="s">
        <v>21</v>
      </c>
      <c r="C27" s="73">
        <f>SUM(C29:C43)</f>
        <v>639190000000</v>
      </c>
      <c r="D27" s="73">
        <f>SUM(D29:D43)</f>
        <v>693781717706</v>
      </c>
      <c r="E27" s="74">
        <f t="shared" si="0"/>
        <v>108.54076529764234</v>
      </c>
    </row>
    <row r="28" spans="1:6" s="78" customFormat="1" x14ac:dyDescent="0.25">
      <c r="A28" s="75"/>
      <c r="B28" s="76" t="s">
        <v>110</v>
      </c>
      <c r="C28" s="77"/>
      <c r="D28" s="77"/>
      <c r="E28" s="74"/>
      <c r="F28" s="81"/>
    </row>
    <row r="29" spans="1:6" x14ac:dyDescent="0.25">
      <c r="A29" s="79">
        <v>1</v>
      </c>
      <c r="B29" s="62" t="s">
        <v>77</v>
      </c>
      <c r="C29" s="42">
        <v>456469000000</v>
      </c>
      <c r="D29" s="42">
        <v>458359284384</v>
      </c>
      <c r="E29" s="80">
        <f t="shared" si="0"/>
        <v>100.41411013321823</v>
      </c>
      <c r="F29" s="61"/>
    </row>
    <row r="30" spans="1:6" x14ac:dyDescent="0.25">
      <c r="A30" s="79">
        <v>2</v>
      </c>
      <c r="B30" s="62" t="s">
        <v>78</v>
      </c>
      <c r="C30" s="42"/>
      <c r="D30" s="42"/>
      <c r="E30" s="74"/>
      <c r="F30" s="61"/>
    </row>
    <row r="31" spans="1:6" x14ac:dyDescent="0.25">
      <c r="A31" s="79">
        <v>3</v>
      </c>
      <c r="B31" s="62" t="s">
        <v>90</v>
      </c>
      <c r="C31" s="42"/>
      <c r="D31" s="42"/>
      <c r="E31" s="80"/>
    </row>
    <row r="32" spans="1:6" x14ac:dyDescent="0.25">
      <c r="A32" s="79">
        <v>4</v>
      </c>
      <c r="B32" s="62" t="s">
        <v>91</v>
      </c>
      <c r="C32" s="42">
        <v>3350000000</v>
      </c>
      <c r="D32" s="42">
        <v>3376705000</v>
      </c>
      <c r="E32" s="80"/>
    </row>
    <row r="33" spans="1:5" x14ac:dyDescent="0.25">
      <c r="A33" s="79">
        <v>5</v>
      </c>
      <c r="B33" s="62" t="s">
        <v>92</v>
      </c>
      <c r="C33" s="42"/>
      <c r="D33" s="42"/>
      <c r="E33" s="80"/>
    </row>
    <row r="34" spans="1:5" x14ac:dyDescent="0.25">
      <c r="A34" s="79">
        <v>6</v>
      </c>
      <c r="B34" s="62" t="s">
        <v>93</v>
      </c>
      <c r="C34" s="42">
        <v>600000000</v>
      </c>
      <c r="D34" s="42">
        <v>330065000</v>
      </c>
      <c r="E34" s="80">
        <f t="shared" si="0"/>
        <v>55.010833333333331</v>
      </c>
    </row>
    <row r="35" spans="1:5" x14ac:dyDescent="0.25">
      <c r="A35" s="79">
        <v>7</v>
      </c>
      <c r="B35" s="62" t="s">
        <v>94</v>
      </c>
      <c r="C35" s="42">
        <v>2000000000</v>
      </c>
      <c r="D35" s="42">
        <v>1426127000</v>
      </c>
      <c r="E35" s="80">
        <f t="shared" si="0"/>
        <v>71.306349999999995</v>
      </c>
    </row>
    <row r="36" spans="1:5" x14ac:dyDescent="0.25">
      <c r="A36" s="79">
        <v>8</v>
      </c>
      <c r="B36" s="62" t="s">
        <v>95</v>
      </c>
      <c r="C36" s="42">
        <v>110209000000</v>
      </c>
      <c r="D36" s="42">
        <v>104956817900</v>
      </c>
      <c r="E36" s="80">
        <f t="shared" si="0"/>
        <v>95.234343746880924</v>
      </c>
    </row>
    <row r="37" spans="1:5" ht="28.5" x14ac:dyDescent="0.25">
      <c r="A37" s="79">
        <v>9</v>
      </c>
      <c r="B37" s="62" t="s">
        <v>96</v>
      </c>
      <c r="C37" s="42">
        <v>32095000000</v>
      </c>
      <c r="D37" s="42">
        <v>35056464050</v>
      </c>
      <c r="E37" s="80">
        <f t="shared" si="0"/>
        <v>109.22718195980683</v>
      </c>
    </row>
    <row r="38" spans="1:5" x14ac:dyDescent="0.25">
      <c r="A38" s="79">
        <v>10</v>
      </c>
      <c r="B38" s="62" t="s">
        <v>97</v>
      </c>
      <c r="C38" s="42">
        <v>18725000000</v>
      </c>
      <c r="D38" s="42">
        <v>19293564150</v>
      </c>
      <c r="E38" s="80">
        <f t="shared" si="0"/>
        <v>103.0363906542056</v>
      </c>
    </row>
    <row r="39" spans="1:5" x14ac:dyDescent="0.25">
      <c r="A39" s="79">
        <v>11</v>
      </c>
      <c r="B39" s="62" t="s">
        <v>98</v>
      </c>
      <c r="C39" s="42">
        <f>4471000000+1758000000</f>
        <v>6229000000</v>
      </c>
      <c r="D39" s="42">
        <f>6844867000+3814775000</f>
        <v>10659642000</v>
      </c>
      <c r="E39" s="80">
        <f t="shared" si="0"/>
        <v>171.12926633488522</v>
      </c>
    </row>
    <row r="40" spans="1:5" x14ac:dyDescent="0.25">
      <c r="A40" s="79">
        <v>12</v>
      </c>
      <c r="B40" s="62" t="s">
        <v>99</v>
      </c>
      <c r="C40" s="42">
        <v>4213000000</v>
      </c>
      <c r="D40" s="42">
        <v>6097552000</v>
      </c>
      <c r="E40" s="80">
        <f t="shared" si="0"/>
        <v>144.73183004984571</v>
      </c>
    </row>
    <row r="41" spans="1:5" ht="28.5" x14ac:dyDescent="0.25">
      <c r="A41" s="79">
        <v>13</v>
      </c>
      <c r="B41" s="62" t="s">
        <v>128</v>
      </c>
      <c r="C41" s="42"/>
      <c r="D41" s="42">
        <v>54225496222</v>
      </c>
      <c r="E41" s="80"/>
    </row>
    <row r="42" spans="1:5" ht="28.5" x14ac:dyDescent="0.25">
      <c r="A42" s="79">
        <v>14</v>
      </c>
      <c r="B42" s="62" t="s">
        <v>139</v>
      </c>
      <c r="C42" s="42">
        <v>5122000000</v>
      </c>
      <c r="D42" s="42"/>
      <c r="E42" s="80">
        <f t="shared" si="0"/>
        <v>0</v>
      </c>
    </row>
    <row r="43" spans="1:5" ht="28.5" x14ac:dyDescent="0.25">
      <c r="A43" s="79">
        <v>15</v>
      </c>
      <c r="B43" s="62" t="s">
        <v>156</v>
      </c>
      <c r="C43" s="42">
        <v>178000000</v>
      </c>
      <c r="D43" s="42"/>
      <c r="E43" s="80">
        <f t="shared" si="0"/>
        <v>0</v>
      </c>
    </row>
    <row r="44" spans="1:5" s="66" customFormat="1" x14ac:dyDescent="0.25">
      <c r="A44" s="71" t="s">
        <v>31</v>
      </c>
      <c r="B44" s="53" t="s">
        <v>22</v>
      </c>
      <c r="C44" s="73">
        <v>12508000000</v>
      </c>
      <c r="D44" s="73">
        <v>11197285000</v>
      </c>
      <c r="E44" s="74">
        <f t="shared" si="0"/>
        <v>89.520986568596101</v>
      </c>
    </row>
    <row r="45" spans="1:5" s="66" customFormat="1" ht="28.5" x14ac:dyDescent="0.25">
      <c r="A45" s="71" t="s">
        <v>85</v>
      </c>
      <c r="B45" s="53" t="s">
        <v>23</v>
      </c>
      <c r="C45" s="73"/>
      <c r="D45" s="73">
        <v>0</v>
      </c>
      <c r="E45" s="74"/>
    </row>
    <row r="46" spans="1:5" s="66" customFormat="1" x14ac:dyDescent="0.25">
      <c r="A46" s="71" t="s">
        <v>129</v>
      </c>
      <c r="B46" s="53" t="s">
        <v>130</v>
      </c>
      <c r="C46" s="73"/>
      <c r="D46" s="73">
        <v>6649815600</v>
      </c>
      <c r="E46" s="74"/>
    </row>
    <row r="47" spans="1:5" s="66" customFormat="1" ht="28.5" x14ac:dyDescent="0.25">
      <c r="A47" s="71" t="s">
        <v>64</v>
      </c>
      <c r="B47" s="53" t="s">
        <v>84</v>
      </c>
      <c r="C47" s="73"/>
      <c r="D47" s="73">
        <v>52290129145</v>
      </c>
      <c r="E47" s="74"/>
    </row>
  </sheetData>
  <mergeCells count="3">
    <mergeCell ref="A3:E3"/>
    <mergeCell ref="A4:E4"/>
    <mergeCell ref="A5:E5"/>
  </mergeCells>
  <pageMargins left="0.70866141732283472" right="0.41" top="0.74803149606299213" bottom="0.3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Bieu so 96</vt:lpstr>
      <vt:lpstr>BIeu so 97</vt:lpstr>
      <vt:lpstr>Bieu so 98</vt:lpstr>
      <vt:lpstr>Bieu so 99</vt:lpstr>
      <vt:lpstr>Sheet1</vt:lpstr>
      <vt:lpstr>'BIeu so 97'!Print_Titles</vt:lpstr>
      <vt:lpstr>'Bieu so 98'!Print_Titles</vt:lpstr>
      <vt:lpstr>'Bieu so 99'!Print_Titles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2021-09-06T07:48:35Z</dcterms:modified>
</cp:coreProperties>
</file>